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lerk Willie\WJD\BUDGET\"/>
    </mc:Choice>
  </mc:AlternateContent>
  <xr:revisionPtr revIDLastSave="0" documentId="13_ncr:1_{A90190DD-B01B-44EC-8ADA-064CEF347CAD}" xr6:coauthVersionLast="47" xr6:coauthVersionMax="47" xr10:uidLastSave="{00000000-0000-0000-0000-000000000000}"/>
  <bookViews>
    <workbookView xWindow="3105" yWindow="930" windowWidth="24120" windowHeight="14490" tabRatio="838" xr2:uid="{00000000-000D-0000-FFFF-FFFF00000000}"/>
  </bookViews>
  <sheets>
    <sheet name="Sheet1" sheetId="13" r:id="rId1"/>
    <sheet name="101 GF" sheetId="2" r:id="rId2"/>
    <sheet name="202 MJR" sheetId="6" r:id="rId3"/>
    <sheet name="203 LOCAL" sheetId="9" r:id="rId4"/>
    <sheet name="206 FIRE" sheetId="7" r:id="rId5"/>
    <sheet name="208 MARINA" sheetId="5" r:id="rId6"/>
    <sheet name="248 DDA" sheetId="4" r:id="rId7"/>
    <sheet name="590 SEWER" sheetId="12" r:id="rId8"/>
    <sheet name="591 WATER" sheetId="3" r:id="rId9"/>
    <sheet name="641 EQUIP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0" l="1"/>
  <c r="H58" i="10"/>
  <c r="H59" i="10"/>
  <c r="H60" i="10"/>
  <c r="H61" i="10"/>
  <c r="H62" i="10"/>
  <c r="H64" i="10"/>
  <c r="H67" i="10"/>
  <c r="H68" i="10"/>
  <c r="H69" i="10"/>
  <c r="H70" i="10"/>
  <c r="H71" i="10"/>
  <c r="H56" i="10"/>
  <c r="H31" i="10"/>
  <c r="H12" i="10"/>
  <c r="H7" i="10"/>
  <c r="H6" i="10"/>
  <c r="L30" i="10"/>
  <c r="M30" i="10"/>
  <c r="H30" i="10"/>
  <c r="G60" i="10"/>
  <c r="G59" i="10"/>
  <c r="H50" i="7"/>
  <c r="M50" i="7" s="1"/>
  <c r="H48" i="7"/>
  <c r="M48" i="7" s="1"/>
  <c r="H43" i="7"/>
  <c r="H44" i="7"/>
  <c r="H45" i="7"/>
  <c r="H46" i="7"/>
  <c r="M46" i="7" s="1"/>
  <c r="H47" i="7"/>
  <c r="H49" i="7"/>
  <c r="H51" i="7"/>
  <c r="H42" i="7"/>
  <c r="M42" i="7" s="1"/>
  <c r="H36" i="7"/>
  <c r="M36" i="7" s="1"/>
  <c r="H35" i="7"/>
  <c r="H29" i="7"/>
  <c r="M29" i="7" s="1"/>
  <c r="H30" i="7"/>
  <c r="M30" i="7" s="1"/>
  <c r="H31" i="7"/>
  <c r="M31" i="7" s="1"/>
  <c r="H28" i="7"/>
  <c r="M28" i="7" s="1"/>
  <c r="H22" i="7"/>
  <c r="H19" i="7"/>
  <c r="H10" i="7"/>
  <c r="M10" i="7" s="1"/>
  <c r="M19" i="7"/>
  <c r="M20" i="7"/>
  <c r="M21" i="7"/>
  <c r="M22" i="7"/>
  <c r="M23" i="7"/>
  <c r="M24" i="7"/>
  <c r="M25" i="7"/>
  <c r="M26" i="7"/>
  <c r="M27" i="7"/>
  <c r="M32" i="7"/>
  <c r="M33" i="7"/>
  <c r="M34" i="7"/>
  <c r="M35" i="7"/>
  <c r="M37" i="7"/>
  <c r="M38" i="7"/>
  <c r="M39" i="7"/>
  <c r="M40" i="7"/>
  <c r="M41" i="7"/>
  <c r="M43" i="7"/>
  <c r="M44" i="7"/>
  <c r="M45" i="7"/>
  <c r="M47" i="7"/>
  <c r="M49" i="7"/>
  <c r="M51" i="7"/>
  <c r="M18" i="7"/>
  <c r="M6" i="7"/>
  <c r="M7" i="7"/>
  <c r="M8" i="7"/>
  <c r="M9" i="7"/>
  <c r="M11" i="7"/>
  <c r="M12" i="7"/>
  <c r="M13" i="7"/>
  <c r="M14" i="7"/>
  <c r="M5" i="7"/>
  <c r="L38" i="7"/>
  <c r="L27" i="4"/>
  <c r="M27" i="4"/>
  <c r="H19" i="4"/>
  <c r="H5" i="4"/>
  <c r="G29" i="4"/>
  <c r="G27" i="4"/>
  <c r="G10" i="4"/>
  <c r="M6" i="4"/>
  <c r="M7" i="4"/>
  <c r="M8" i="4"/>
  <c r="M14" i="4"/>
  <c r="M15" i="4"/>
  <c r="M23" i="4"/>
  <c r="H52" i="5"/>
  <c r="H41" i="5"/>
  <c r="H42" i="5"/>
  <c r="H43" i="5"/>
  <c r="H44" i="5"/>
  <c r="H45" i="5"/>
  <c r="H46" i="5"/>
  <c r="H47" i="5"/>
  <c r="H48" i="5"/>
  <c r="H49" i="5"/>
  <c r="H50" i="5"/>
  <c r="H51" i="5"/>
  <c r="H53" i="5"/>
  <c r="H54" i="5"/>
  <c r="H40" i="5"/>
  <c r="H60" i="5"/>
  <c r="H61" i="5"/>
  <c r="H63" i="5"/>
  <c r="H64" i="5"/>
  <c r="H65" i="5"/>
  <c r="H59" i="5"/>
  <c r="H31" i="5"/>
  <c r="M31" i="5" s="1"/>
  <c r="H32" i="5"/>
  <c r="H33" i="5"/>
  <c r="H34" i="5"/>
  <c r="H35" i="5"/>
  <c r="H36" i="5"/>
  <c r="H37" i="5"/>
  <c r="H38" i="5"/>
  <c r="H39" i="5"/>
  <c r="H30" i="5"/>
  <c r="H21" i="5"/>
  <c r="L31" i="5"/>
  <c r="L5" i="5"/>
  <c r="H96" i="3"/>
  <c r="H133" i="3"/>
  <c r="H134" i="3"/>
  <c r="H135" i="3"/>
  <c r="H136" i="3"/>
  <c r="H137" i="3"/>
  <c r="H138" i="3"/>
  <c r="H140" i="3"/>
  <c r="H141" i="3"/>
  <c r="H142" i="3"/>
  <c r="H131" i="3"/>
  <c r="H94" i="3"/>
  <c r="H95" i="3"/>
  <c r="H97" i="3"/>
  <c r="H98" i="3"/>
  <c r="H99" i="3"/>
  <c r="H100" i="3"/>
  <c r="H101" i="3"/>
  <c r="H102" i="3"/>
  <c r="H103" i="3"/>
  <c r="H104" i="3"/>
  <c r="H106" i="3"/>
  <c r="H107" i="3"/>
  <c r="H108" i="3"/>
  <c r="H109" i="3"/>
  <c r="H110" i="3"/>
  <c r="H111" i="3"/>
  <c r="H112" i="3"/>
  <c r="H113" i="3"/>
  <c r="H93" i="3"/>
  <c r="H55" i="3"/>
  <c r="H56" i="3"/>
  <c r="H57" i="3"/>
  <c r="H59" i="3"/>
  <c r="H62" i="3"/>
  <c r="H63" i="3"/>
  <c r="H64" i="3"/>
  <c r="H65" i="3"/>
  <c r="H66" i="3"/>
  <c r="H67" i="3"/>
  <c r="H69" i="3"/>
  <c r="H70" i="3"/>
  <c r="H72" i="3"/>
  <c r="H54" i="3"/>
  <c r="H31" i="3"/>
  <c r="H25" i="3"/>
  <c r="H6" i="3"/>
  <c r="H102" i="12" l="1"/>
  <c r="H100" i="12"/>
  <c r="H101" i="12"/>
  <c r="H103" i="12"/>
  <c r="H104" i="12"/>
  <c r="H105" i="12"/>
  <c r="H106" i="12"/>
  <c r="H107" i="12"/>
  <c r="H108" i="12"/>
  <c r="H109" i="12"/>
  <c r="H110" i="12"/>
  <c r="H111" i="12"/>
  <c r="H98" i="12"/>
  <c r="H79" i="12"/>
  <c r="H78" i="12"/>
  <c r="H37" i="12"/>
  <c r="H38" i="12"/>
  <c r="H39" i="12"/>
  <c r="H40" i="12"/>
  <c r="H42" i="12"/>
  <c r="H45" i="12"/>
  <c r="H46" i="12"/>
  <c r="H48" i="12"/>
  <c r="H49" i="12"/>
  <c r="H50" i="12"/>
  <c r="H52" i="12"/>
  <c r="H53" i="12"/>
  <c r="H54" i="12"/>
  <c r="H36" i="12"/>
  <c r="H13" i="12"/>
  <c r="H12" i="12"/>
  <c r="H9" i="12"/>
  <c r="H8" i="12"/>
  <c r="M134" i="12"/>
  <c r="L134" i="12"/>
  <c r="H11" i="12"/>
  <c r="M145" i="3"/>
  <c r="M140" i="3"/>
  <c r="L140" i="3"/>
  <c r="M8" i="12"/>
  <c r="L5" i="12"/>
  <c r="M104" i="9"/>
  <c r="M52" i="9"/>
  <c r="L52" i="9"/>
  <c r="L19" i="9"/>
  <c r="L5" i="9"/>
  <c r="M5" i="9"/>
  <c r="L119" i="6"/>
  <c r="M84" i="6"/>
  <c r="L84" i="6"/>
  <c r="M54" i="6"/>
  <c r="L54" i="6"/>
  <c r="L48" i="6"/>
  <c r="L15" i="6"/>
  <c r="M5" i="6"/>
  <c r="L12" i="6"/>
  <c r="L5" i="6"/>
  <c r="M185" i="2"/>
  <c r="L185" i="2"/>
  <c r="L183" i="2"/>
  <c r="M100" i="2"/>
  <c r="L100" i="2"/>
  <c r="M44" i="2"/>
  <c r="L5" i="2"/>
  <c r="H5" i="12"/>
  <c r="H92" i="3"/>
  <c r="L92" i="3"/>
  <c r="M92" i="3"/>
  <c r="H53" i="3"/>
  <c r="L53" i="3" s="1"/>
  <c r="D143" i="3"/>
  <c r="F143" i="3"/>
  <c r="G143" i="3"/>
  <c r="J143" i="3"/>
  <c r="C143" i="3"/>
  <c r="G114" i="3"/>
  <c r="J114" i="3"/>
  <c r="C114" i="3"/>
  <c r="D73" i="3"/>
  <c r="E73" i="3"/>
  <c r="F73" i="3"/>
  <c r="G73" i="3"/>
  <c r="J73" i="3"/>
  <c r="G115" i="12"/>
  <c r="J115" i="12"/>
  <c r="D115" i="12"/>
  <c r="D136" i="12" s="1"/>
  <c r="E115" i="12"/>
  <c r="E136" i="12" s="1"/>
  <c r="F115" i="12"/>
  <c r="F136" i="12" s="1"/>
  <c r="C115" i="12"/>
  <c r="C136" i="12" s="1"/>
  <c r="D80" i="12"/>
  <c r="E80" i="12"/>
  <c r="F80" i="12"/>
  <c r="G80" i="12"/>
  <c r="G136" i="12" s="1"/>
  <c r="J80" i="12"/>
  <c r="C80" i="12"/>
  <c r="E65" i="12"/>
  <c r="F65" i="12"/>
  <c r="G65" i="12"/>
  <c r="J65" i="12"/>
  <c r="C65" i="12"/>
  <c r="H35" i="12"/>
  <c r="L35" i="12"/>
  <c r="M35" i="12"/>
  <c r="H95" i="9"/>
  <c r="H96" i="9"/>
  <c r="H94" i="9"/>
  <c r="H80" i="9"/>
  <c r="H75" i="9"/>
  <c r="H38" i="9"/>
  <c r="H40" i="9"/>
  <c r="H41" i="9"/>
  <c r="H42" i="9"/>
  <c r="H43" i="9"/>
  <c r="H44" i="9"/>
  <c r="H45" i="9"/>
  <c r="H46" i="9"/>
  <c r="H48" i="9"/>
  <c r="H49" i="9"/>
  <c r="H36" i="9"/>
  <c r="H99" i="6"/>
  <c r="H98" i="6"/>
  <c r="H97" i="6"/>
  <c r="H96" i="6"/>
  <c r="H81" i="6"/>
  <c r="H80" i="6"/>
  <c r="H71" i="6"/>
  <c r="H11" i="9"/>
  <c r="H8" i="9"/>
  <c r="H7" i="9"/>
  <c r="H6" i="9"/>
  <c r="H5" i="6"/>
  <c r="H8" i="6"/>
  <c r="L33" i="9"/>
  <c r="M33" i="9"/>
  <c r="H33" i="9"/>
  <c r="J11" i="13"/>
  <c r="J9" i="13"/>
  <c r="J5" i="13"/>
  <c r="J3" i="13"/>
  <c r="L30" i="6"/>
  <c r="M30" i="6"/>
  <c r="H30" i="6"/>
  <c r="J136" i="12" l="1"/>
  <c r="M53" i="3"/>
  <c r="J147" i="3"/>
  <c r="G147" i="3"/>
  <c r="J156" i="2"/>
  <c r="H168" i="2"/>
  <c r="H169" i="2"/>
  <c r="H167" i="2"/>
  <c r="H164" i="2"/>
  <c r="H141" i="2"/>
  <c r="H142" i="2"/>
  <c r="H143" i="2"/>
  <c r="H144" i="2"/>
  <c r="H145" i="2"/>
  <c r="H146" i="2"/>
  <c r="H147" i="2"/>
  <c r="H148" i="2"/>
  <c r="H149" i="2"/>
  <c r="H150" i="2"/>
  <c r="H140" i="2"/>
  <c r="H126" i="2"/>
  <c r="H127" i="2"/>
  <c r="H128" i="2"/>
  <c r="H129" i="2"/>
  <c r="H130" i="2"/>
  <c r="H125" i="2"/>
  <c r="H121" i="2"/>
  <c r="H119" i="2"/>
  <c r="H62" i="2" l="1"/>
  <c r="H63" i="2"/>
  <c r="H67" i="2"/>
  <c r="H68" i="2"/>
  <c r="H71" i="2"/>
  <c r="H72" i="2"/>
  <c r="H73" i="2"/>
  <c r="H74" i="2"/>
  <c r="H75" i="2"/>
  <c r="H76" i="2"/>
  <c r="H77" i="2"/>
  <c r="H78" i="2"/>
  <c r="H79" i="2"/>
  <c r="H80" i="2"/>
  <c r="H81" i="2"/>
  <c r="H84" i="2"/>
  <c r="H86" i="2"/>
  <c r="H87" i="2"/>
  <c r="H88" i="2"/>
  <c r="H89" i="2"/>
  <c r="H91" i="2"/>
  <c r="H92" i="2"/>
  <c r="H93" i="2"/>
  <c r="H94" i="2"/>
  <c r="H95" i="2"/>
  <c r="H96" i="2"/>
  <c r="H97" i="2"/>
  <c r="H98" i="2"/>
  <c r="H99" i="2"/>
  <c r="H61" i="2"/>
  <c r="L59" i="2"/>
  <c r="M59" i="2"/>
  <c r="H32" i="2"/>
  <c r="H28" i="2"/>
  <c r="J27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3" i="5"/>
  <c r="H24" i="5"/>
  <c r="H25" i="5"/>
  <c r="H5" i="5"/>
  <c r="H42" i="10" l="1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41" i="10"/>
  <c r="H18" i="10"/>
  <c r="H19" i="10"/>
  <c r="H20" i="10"/>
  <c r="H21" i="10"/>
  <c r="H22" i="10"/>
  <c r="H23" i="10"/>
  <c r="H24" i="10"/>
  <c r="M24" i="10" s="1"/>
  <c r="H25" i="10"/>
  <c r="H26" i="10"/>
  <c r="H27" i="10"/>
  <c r="H28" i="10"/>
  <c r="L28" i="10" s="1"/>
  <c r="H29" i="10"/>
  <c r="H17" i="10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16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78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39" i="3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83" i="12"/>
  <c r="H115" i="12" s="1"/>
  <c r="H68" i="12"/>
  <c r="H69" i="12"/>
  <c r="H70" i="12"/>
  <c r="H71" i="12"/>
  <c r="H72" i="12"/>
  <c r="H73" i="12"/>
  <c r="H74" i="12"/>
  <c r="H67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22" i="12"/>
  <c r="H85" i="9"/>
  <c r="H86" i="9"/>
  <c r="H87" i="9"/>
  <c r="H88" i="9"/>
  <c r="H89" i="9"/>
  <c r="H90" i="9"/>
  <c r="H91" i="9"/>
  <c r="H92" i="9"/>
  <c r="H84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58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19" i="9"/>
  <c r="H104" i="6"/>
  <c r="H105" i="6"/>
  <c r="H106" i="6"/>
  <c r="H107" i="6"/>
  <c r="H108" i="6"/>
  <c r="H109" i="6"/>
  <c r="H110" i="6"/>
  <c r="H111" i="6"/>
  <c r="H112" i="6"/>
  <c r="H113" i="6"/>
  <c r="H114" i="6"/>
  <c r="H103" i="6"/>
  <c r="H86" i="6"/>
  <c r="H87" i="6"/>
  <c r="H88" i="6"/>
  <c r="H89" i="6"/>
  <c r="H90" i="6"/>
  <c r="H91" i="6"/>
  <c r="H92" i="6"/>
  <c r="H93" i="6"/>
  <c r="H94" i="6"/>
  <c r="H8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54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15" i="6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03" i="2"/>
  <c r="H48" i="2"/>
  <c r="H49" i="2"/>
  <c r="H50" i="2"/>
  <c r="H51" i="2"/>
  <c r="H52" i="2"/>
  <c r="H53" i="2"/>
  <c r="H54" i="2"/>
  <c r="H55" i="2"/>
  <c r="H56" i="2"/>
  <c r="H57" i="2"/>
  <c r="H58" i="2"/>
  <c r="H47" i="2"/>
  <c r="H80" i="12" l="1"/>
  <c r="L6" i="4"/>
  <c r="L7" i="4"/>
  <c r="L8" i="4"/>
  <c r="L14" i="4"/>
  <c r="L15" i="4"/>
  <c r="L23" i="4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18" i="7"/>
  <c r="L6" i="7"/>
  <c r="L7" i="7"/>
  <c r="L8" i="7"/>
  <c r="L9" i="7"/>
  <c r="L10" i="7"/>
  <c r="L11" i="7"/>
  <c r="L12" i="7"/>
  <c r="L13" i="7"/>
  <c r="L14" i="7"/>
  <c r="L5" i="7"/>
  <c r="G53" i="7"/>
  <c r="G16" i="7"/>
  <c r="G50" i="9"/>
  <c r="G56" i="9"/>
  <c r="G82" i="9"/>
  <c r="G100" i="9"/>
  <c r="M93" i="9"/>
  <c r="L93" i="9"/>
  <c r="M53" i="9"/>
  <c r="M54" i="9"/>
  <c r="M55" i="9"/>
  <c r="L53" i="9"/>
  <c r="L54" i="9"/>
  <c r="L55" i="9"/>
  <c r="M9" i="9"/>
  <c r="M10" i="9"/>
  <c r="M11" i="9"/>
  <c r="M12" i="9"/>
  <c r="M13" i="9"/>
  <c r="M14" i="9"/>
  <c r="L9" i="9"/>
  <c r="L10" i="9"/>
  <c r="L11" i="9"/>
  <c r="L12" i="9"/>
  <c r="L13" i="9"/>
  <c r="L14" i="9"/>
  <c r="L43" i="9"/>
  <c r="H116" i="6"/>
  <c r="H95" i="6"/>
  <c r="H100" i="6"/>
  <c r="H29" i="6"/>
  <c r="H31" i="6"/>
  <c r="H34" i="6"/>
  <c r="H36" i="6"/>
  <c r="H37" i="6"/>
  <c r="H38" i="6"/>
  <c r="H40" i="6"/>
  <c r="H41" i="6"/>
  <c r="H42" i="6"/>
  <c r="H44" i="6"/>
  <c r="H45" i="6"/>
  <c r="H69" i="6"/>
  <c r="H72" i="6"/>
  <c r="H74" i="6"/>
  <c r="H75" i="6"/>
  <c r="H76" i="6"/>
  <c r="H77" i="6"/>
  <c r="H78" i="6"/>
  <c r="H131" i="2"/>
  <c r="H132" i="2"/>
  <c r="H134" i="2"/>
  <c r="H136" i="2"/>
  <c r="H137" i="2"/>
  <c r="H118" i="2"/>
  <c r="L56" i="9" l="1"/>
  <c r="G102" i="9"/>
  <c r="G55" i="7"/>
  <c r="M43" i="9"/>
  <c r="M56" i="9"/>
  <c r="L41" i="2"/>
  <c r="M41" i="2"/>
  <c r="M31" i="2"/>
  <c r="L31" i="2"/>
  <c r="L27" i="2"/>
  <c r="M27" i="2"/>
  <c r="H7" i="2"/>
  <c r="H22" i="2"/>
  <c r="G16" i="9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72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72" i="10"/>
  <c r="M41" i="10"/>
  <c r="L41" i="10"/>
  <c r="M18" i="10"/>
  <c r="M19" i="10"/>
  <c r="M20" i="10"/>
  <c r="M21" i="10"/>
  <c r="M22" i="10"/>
  <c r="M23" i="10"/>
  <c r="M25" i="10"/>
  <c r="M26" i="10"/>
  <c r="M27" i="10"/>
  <c r="M28" i="10"/>
  <c r="M29" i="10"/>
  <c r="M32" i="10"/>
  <c r="M33" i="10"/>
  <c r="M34" i="10"/>
  <c r="M35" i="10"/>
  <c r="M37" i="10"/>
  <c r="L18" i="10"/>
  <c r="L19" i="10"/>
  <c r="L20" i="10"/>
  <c r="L21" i="10"/>
  <c r="L22" i="10"/>
  <c r="L23" i="10"/>
  <c r="L24" i="10"/>
  <c r="L25" i="10"/>
  <c r="L26" i="10"/>
  <c r="L27" i="10"/>
  <c r="L29" i="10"/>
  <c r="L32" i="10"/>
  <c r="L33" i="10"/>
  <c r="L34" i="10"/>
  <c r="L35" i="10"/>
  <c r="L37" i="10"/>
  <c r="M17" i="10"/>
  <c r="L17" i="10"/>
  <c r="M10" i="10"/>
  <c r="M11" i="10"/>
  <c r="L10" i="10"/>
  <c r="L11" i="10"/>
  <c r="G74" i="10"/>
  <c r="G14" i="10"/>
  <c r="G76" i="10" l="1"/>
  <c r="G104" i="9"/>
  <c r="F60" i="10"/>
  <c r="L64" i="3"/>
  <c r="M47" i="3"/>
  <c r="L47" i="3"/>
  <c r="G36" i="3"/>
  <c r="G149" i="3" s="1"/>
  <c r="C56" i="3"/>
  <c r="C73" i="3" s="1"/>
  <c r="M136" i="3"/>
  <c r="L136" i="3"/>
  <c r="M97" i="3"/>
  <c r="L97" i="3"/>
  <c r="M75" i="3"/>
  <c r="L75" i="3"/>
  <c r="M7" i="3"/>
  <c r="M12" i="3"/>
  <c r="M14" i="3"/>
  <c r="M17" i="3"/>
  <c r="M21" i="3"/>
  <c r="M26" i="3"/>
  <c r="M27" i="3"/>
  <c r="M28" i="3"/>
  <c r="M29" i="3"/>
  <c r="M30" i="3"/>
  <c r="M32" i="3"/>
  <c r="M33" i="3"/>
  <c r="M34" i="3"/>
  <c r="L7" i="3"/>
  <c r="L12" i="3"/>
  <c r="L14" i="3"/>
  <c r="L17" i="3"/>
  <c r="L21" i="3"/>
  <c r="L26" i="3"/>
  <c r="L27" i="3"/>
  <c r="L28" i="3"/>
  <c r="L29" i="3"/>
  <c r="L30" i="3"/>
  <c r="L32" i="3"/>
  <c r="L33" i="3"/>
  <c r="L34" i="3"/>
  <c r="M64" i="3" l="1"/>
  <c r="G19" i="12"/>
  <c r="G72" i="5"/>
  <c r="L53" i="5"/>
  <c r="G27" i="5"/>
  <c r="M12" i="5"/>
  <c r="M63" i="5"/>
  <c r="L63" i="5"/>
  <c r="M6" i="5"/>
  <c r="M22" i="5"/>
  <c r="M25" i="5"/>
  <c r="L6" i="5"/>
  <c r="L22" i="5"/>
  <c r="L25" i="5"/>
  <c r="F94" i="3"/>
  <c r="F114" i="3" s="1"/>
  <c r="F147" i="3" s="1"/>
  <c r="G74" i="5" l="1"/>
  <c r="G138" i="12"/>
  <c r="M53" i="5"/>
  <c r="L12" i="5"/>
  <c r="M5" i="12"/>
  <c r="M6" i="12"/>
  <c r="M7" i="12"/>
  <c r="M9" i="12"/>
  <c r="M10" i="12"/>
  <c r="M15" i="12"/>
  <c r="M41" i="12"/>
  <c r="M42" i="12"/>
  <c r="M43" i="12"/>
  <c r="M55" i="12"/>
  <c r="M56" i="12"/>
  <c r="M58" i="12"/>
  <c r="M61" i="12"/>
  <c r="M62" i="12"/>
  <c r="M63" i="12"/>
  <c r="M64" i="12"/>
  <c r="M76" i="12"/>
  <c r="M77" i="12"/>
  <c r="M78" i="12"/>
  <c r="M112" i="12"/>
  <c r="M113" i="12"/>
  <c r="M114" i="12"/>
  <c r="M116" i="12"/>
  <c r="M117" i="12"/>
  <c r="M132" i="12"/>
  <c r="L6" i="12"/>
  <c r="L7" i="12"/>
  <c r="L8" i="12"/>
  <c r="L9" i="12"/>
  <c r="L10" i="12"/>
  <c r="L15" i="12"/>
  <c r="L41" i="12"/>
  <c r="L42" i="12"/>
  <c r="L43" i="12"/>
  <c r="L55" i="12"/>
  <c r="L56" i="12"/>
  <c r="L58" i="12"/>
  <c r="L61" i="12"/>
  <c r="L62" i="12"/>
  <c r="L63" i="12"/>
  <c r="L64" i="12"/>
  <c r="L76" i="12"/>
  <c r="L77" i="12"/>
  <c r="L78" i="12"/>
  <c r="L112" i="12"/>
  <c r="L113" i="12"/>
  <c r="L114" i="12"/>
  <c r="L116" i="12"/>
  <c r="L117" i="12"/>
  <c r="L132" i="12"/>
  <c r="G117" i="6"/>
  <c r="G32" i="6"/>
  <c r="H85" i="6"/>
  <c r="G101" i="6"/>
  <c r="G82" i="6"/>
  <c r="G52" i="6"/>
  <c r="L39" i="6"/>
  <c r="G12" i="6"/>
  <c r="M49" i="6"/>
  <c r="M50" i="6"/>
  <c r="M51" i="6"/>
  <c r="L49" i="6"/>
  <c r="L50" i="6"/>
  <c r="L51" i="6"/>
  <c r="M48" i="6"/>
  <c r="L29" i="6"/>
  <c r="L31" i="6"/>
  <c r="L33" i="6"/>
  <c r="M29" i="6"/>
  <c r="M31" i="6"/>
  <c r="M33" i="6"/>
  <c r="M6" i="6"/>
  <c r="M9" i="6"/>
  <c r="M10" i="6"/>
  <c r="L6" i="6"/>
  <c r="L9" i="6"/>
  <c r="L10" i="6"/>
  <c r="G175" i="2"/>
  <c r="G170" i="2"/>
  <c r="H154" i="2"/>
  <c r="M154" i="2" s="1"/>
  <c r="H155" i="2"/>
  <c r="L155" i="2" s="1"/>
  <c r="H153" i="2"/>
  <c r="M153" i="2" s="1"/>
  <c r="D156" i="2"/>
  <c r="E156" i="2"/>
  <c r="F156" i="2"/>
  <c r="G156" i="2"/>
  <c r="C156" i="2"/>
  <c r="G151" i="2"/>
  <c r="G138" i="2"/>
  <c r="L133" i="2"/>
  <c r="M133" i="2"/>
  <c r="L126" i="2"/>
  <c r="M126" i="2"/>
  <c r="G100" i="2"/>
  <c r="L90" i="2"/>
  <c r="L83" i="2"/>
  <c r="M83" i="2"/>
  <c r="M82" i="2"/>
  <c r="G46" i="6" l="1"/>
  <c r="G119" i="6" s="1"/>
  <c r="G121" i="6" s="1"/>
  <c r="H32" i="6"/>
  <c r="G183" i="2"/>
  <c r="M39" i="6"/>
  <c r="L52" i="6"/>
  <c r="M52" i="6"/>
  <c r="L154" i="2"/>
  <c r="M155" i="2"/>
  <c r="L153" i="2"/>
  <c r="H156" i="2"/>
  <c r="M90" i="2"/>
  <c r="L82" i="2"/>
  <c r="M19" i="2"/>
  <c r="H6" i="2"/>
  <c r="J6" i="2" s="1"/>
  <c r="H5" i="2"/>
  <c r="G44" i="2"/>
  <c r="M160" i="2"/>
  <c r="M161" i="2"/>
  <c r="M162" i="2"/>
  <c r="M166" i="2"/>
  <c r="M172" i="2"/>
  <c r="M173" i="2"/>
  <c r="M174" i="2"/>
  <c r="M176" i="2"/>
  <c r="M177" i="2"/>
  <c r="M178" i="2"/>
  <c r="M179" i="2"/>
  <c r="M180" i="2"/>
  <c r="M184" i="2"/>
  <c r="L160" i="2"/>
  <c r="L161" i="2"/>
  <c r="L162" i="2"/>
  <c r="L166" i="2"/>
  <c r="L172" i="2"/>
  <c r="L173" i="2"/>
  <c r="L174" i="2"/>
  <c r="L176" i="2"/>
  <c r="L177" i="2"/>
  <c r="L178" i="2"/>
  <c r="L179" i="2"/>
  <c r="L180" i="2"/>
  <c r="L184" i="2"/>
  <c r="M159" i="2"/>
  <c r="L159" i="2"/>
  <c r="M64" i="2"/>
  <c r="M87" i="2"/>
  <c r="L64" i="2"/>
  <c r="L87" i="2"/>
  <c r="M9" i="2"/>
  <c r="M10" i="2"/>
  <c r="M11" i="2"/>
  <c r="M12" i="2"/>
  <c r="M13" i="2"/>
  <c r="M14" i="2"/>
  <c r="M15" i="2"/>
  <c r="M16" i="2"/>
  <c r="M17" i="2"/>
  <c r="M18" i="2"/>
  <c r="M20" i="2"/>
  <c r="M23" i="2"/>
  <c r="M24" i="2"/>
  <c r="M25" i="2"/>
  <c r="M26" i="2"/>
  <c r="M33" i="2"/>
  <c r="M34" i="2"/>
  <c r="M35" i="2"/>
  <c r="M36" i="2"/>
  <c r="M37" i="2"/>
  <c r="M39" i="2"/>
  <c r="M40" i="2"/>
  <c r="M42" i="2"/>
  <c r="L9" i="2"/>
  <c r="L10" i="2"/>
  <c r="L11" i="2"/>
  <c r="L12" i="2"/>
  <c r="L13" i="2"/>
  <c r="L14" i="2"/>
  <c r="L15" i="2"/>
  <c r="L16" i="2"/>
  <c r="L17" i="2"/>
  <c r="L18" i="2"/>
  <c r="L20" i="2"/>
  <c r="L23" i="2"/>
  <c r="L24" i="2"/>
  <c r="L25" i="2"/>
  <c r="L26" i="2"/>
  <c r="L33" i="2"/>
  <c r="L34" i="2"/>
  <c r="L35" i="2"/>
  <c r="L36" i="2"/>
  <c r="L37" i="2"/>
  <c r="L39" i="2"/>
  <c r="L40" i="2"/>
  <c r="L42" i="2"/>
  <c r="M5" i="5"/>
  <c r="G185" i="2" l="1"/>
  <c r="M5" i="2"/>
  <c r="J5" i="2"/>
  <c r="L19" i="2"/>
  <c r="L135" i="3"/>
  <c r="M70" i="10"/>
  <c r="H70" i="5"/>
  <c r="J53" i="7"/>
  <c r="H33" i="7"/>
  <c r="H34" i="7"/>
  <c r="H37" i="7"/>
  <c r="H38" i="7"/>
  <c r="H41" i="7"/>
  <c r="H20" i="7"/>
  <c r="H21" i="7"/>
  <c r="H23" i="7"/>
  <c r="H24" i="7"/>
  <c r="H25" i="7"/>
  <c r="H12" i="7"/>
  <c r="D53" i="7"/>
  <c r="F53" i="7"/>
  <c r="F141" i="2"/>
  <c r="M106" i="12"/>
  <c r="M52" i="12"/>
  <c r="H65" i="12"/>
  <c r="H136" i="12" s="1"/>
  <c r="C16" i="9"/>
  <c r="D16" i="9"/>
  <c r="F16" i="9"/>
  <c r="J16" i="9"/>
  <c r="M104" i="3"/>
  <c r="P104" i="3"/>
  <c r="M5" i="10" l="1"/>
  <c r="L5" i="10"/>
  <c r="L136" i="12"/>
  <c r="M136" i="12"/>
  <c r="H143" i="3"/>
  <c r="H73" i="3"/>
  <c r="M66" i="10"/>
  <c r="L66" i="10"/>
  <c r="M8" i="10"/>
  <c r="L8" i="10"/>
  <c r="M65" i="10"/>
  <c r="L65" i="10"/>
  <c r="L9" i="10"/>
  <c r="M9" i="10"/>
  <c r="L31" i="10"/>
  <c r="M31" i="10"/>
  <c r="M68" i="10"/>
  <c r="L68" i="10"/>
  <c r="M62" i="10"/>
  <c r="L62" i="10"/>
  <c r="M56" i="10"/>
  <c r="L56" i="10"/>
  <c r="M59" i="10"/>
  <c r="L59" i="10"/>
  <c r="M71" i="10"/>
  <c r="L71" i="10"/>
  <c r="L58" i="10"/>
  <c r="M58" i="10"/>
  <c r="L64" i="10"/>
  <c r="M64" i="10"/>
  <c r="M57" i="10"/>
  <c r="L57" i="10"/>
  <c r="M12" i="10"/>
  <c r="L12" i="10"/>
  <c r="M69" i="10"/>
  <c r="L69" i="10"/>
  <c r="M63" i="10"/>
  <c r="L63" i="10"/>
  <c r="M7" i="10"/>
  <c r="L7" i="10"/>
  <c r="L36" i="10"/>
  <c r="M36" i="10"/>
  <c r="M67" i="10"/>
  <c r="L67" i="10"/>
  <c r="L63" i="3"/>
  <c r="M63" i="3"/>
  <c r="M89" i="3"/>
  <c r="L89" i="3"/>
  <c r="M83" i="3"/>
  <c r="L83" i="3"/>
  <c r="L106" i="3"/>
  <c r="M106" i="3"/>
  <c r="M132" i="3"/>
  <c r="L132" i="3"/>
  <c r="M126" i="3"/>
  <c r="L126" i="3"/>
  <c r="L137" i="3"/>
  <c r="M137" i="3"/>
  <c r="L31" i="3"/>
  <c r="M31" i="3"/>
  <c r="L48" i="3"/>
  <c r="M48" i="3"/>
  <c r="L41" i="3"/>
  <c r="M41" i="3"/>
  <c r="L69" i="3"/>
  <c r="M69" i="3"/>
  <c r="L62" i="3"/>
  <c r="M62" i="3"/>
  <c r="M56" i="3"/>
  <c r="L56" i="3"/>
  <c r="M88" i="3"/>
  <c r="L88" i="3"/>
  <c r="L111" i="3"/>
  <c r="M111" i="3"/>
  <c r="L105" i="3"/>
  <c r="M105" i="3"/>
  <c r="L98" i="3"/>
  <c r="M98" i="3"/>
  <c r="L125" i="3"/>
  <c r="M125" i="3"/>
  <c r="L119" i="3"/>
  <c r="M119" i="3"/>
  <c r="L5" i="3"/>
  <c r="M5" i="3"/>
  <c r="L15" i="3"/>
  <c r="M15" i="3"/>
  <c r="M39" i="3"/>
  <c r="L39" i="3"/>
  <c r="L46" i="3"/>
  <c r="M46" i="3"/>
  <c r="L40" i="3"/>
  <c r="M40" i="3"/>
  <c r="L68" i="3"/>
  <c r="M68" i="3"/>
  <c r="L61" i="3"/>
  <c r="M61" i="3"/>
  <c r="L55" i="3"/>
  <c r="M55" i="3"/>
  <c r="L87" i="3"/>
  <c r="M87" i="3"/>
  <c r="L81" i="3"/>
  <c r="M81" i="3"/>
  <c r="M110" i="3"/>
  <c r="L110" i="3"/>
  <c r="M96" i="3"/>
  <c r="L96" i="3"/>
  <c r="L130" i="3"/>
  <c r="M130" i="3"/>
  <c r="L124" i="3"/>
  <c r="M124" i="3"/>
  <c r="L118" i="3"/>
  <c r="M118" i="3"/>
  <c r="M6" i="3"/>
  <c r="L6" i="3"/>
  <c r="M18" i="3"/>
  <c r="L18" i="3"/>
  <c r="M52" i="3"/>
  <c r="L52" i="3"/>
  <c r="M45" i="3"/>
  <c r="L45" i="3"/>
  <c r="L54" i="3"/>
  <c r="M54" i="3"/>
  <c r="M67" i="3"/>
  <c r="L67" i="3"/>
  <c r="M60" i="3"/>
  <c r="L60" i="3"/>
  <c r="M78" i="3"/>
  <c r="L78" i="3"/>
  <c r="L86" i="3"/>
  <c r="M86" i="3"/>
  <c r="L80" i="3"/>
  <c r="M80" i="3"/>
  <c r="M109" i="3"/>
  <c r="L109" i="3"/>
  <c r="M103" i="3"/>
  <c r="L103" i="3"/>
  <c r="M95" i="3"/>
  <c r="L95" i="3"/>
  <c r="M129" i="3"/>
  <c r="L129" i="3"/>
  <c r="M123" i="3"/>
  <c r="L123" i="3"/>
  <c r="M117" i="3"/>
  <c r="L117" i="3"/>
  <c r="L8" i="3"/>
  <c r="M8" i="3"/>
  <c r="L51" i="3"/>
  <c r="M51" i="3"/>
  <c r="L91" i="3"/>
  <c r="M91" i="3"/>
  <c r="L79" i="3"/>
  <c r="M79" i="3"/>
  <c r="M102" i="3"/>
  <c r="L102" i="3"/>
  <c r="M128" i="3"/>
  <c r="L128" i="3"/>
  <c r="M122" i="3"/>
  <c r="L122" i="3"/>
  <c r="L142" i="3"/>
  <c r="M142" i="3"/>
  <c r="L10" i="3"/>
  <c r="M10" i="3"/>
  <c r="M24" i="3"/>
  <c r="L24" i="3"/>
  <c r="L50" i="3"/>
  <c r="M50" i="3"/>
  <c r="L43" i="3"/>
  <c r="M43" i="3"/>
  <c r="L71" i="3"/>
  <c r="M71" i="3"/>
  <c r="L65" i="3"/>
  <c r="M65" i="3"/>
  <c r="M58" i="3"/>
  <c r="L58" i="3"/>
  <c r="M90" i="3"/>
  <c r="L90" i="3"/>
  <c r="M84" i="3"/>
  <c r="L84" i="3"/>
  <c r="L93" i="3"/>
  <c r="M93" i="3"/>
  <c r="L107" i="3"/>
  <c r="M107" i="3"/>
  <c r="M127" i="3"/>
  <c r="L127" i="3"/>
  <c r="M121" i="3"/>
  <c r="L121" i="3"/>
  <c r="M134" i="3"/>
  <c r="L134" i="3"/>
  <c r="M141" i="3"/>
  <c r="L141" i="3"/>
  <c r="M135" i="3"/>
  <c r="M59" i="3"/>
  <c r="L59" i="3"/>
  <c r="L19" i="3"/>
  <c r="M19" i="3"/>
  <c r="M44" i="3"/>
  <c r="L44" i="3"/>
  <c r="M66" i="3"/>
  <c r="L66" i="3"/>
  <c r="L85" i="3"/>
  <c r="M85" i="3"/>
  <c r="M108" i="3"/>
  <c r="L108" i="3"/>
  <c r="L113" i="3"/>
  <c r="M113" i="3"/>
  <c r="L9" i="3"/>
  <c r="M9" i="3"/>
  <c r="L25" i="3"/>
  <c r="M25" i="3"/>
  <c r="L49" i="3"/>
  <c r="M49" i="3"/>
  <c r="L42" i="3"/>
  <c r="M42" i="3"/>
  <c r="L70" i="3"/>
  <c r="M70" i="3"/>
  <c r="L57" i="3"/>
  <c r="M57" i="3"/>
  <c r="L112" i="3"/>
  <c r="M112" i="3"/>
  <c r="M120" i="3"/>
  <c r="L120" i="3"/>
  <c r="M11" i="3"/>
  <c r="L11" i="3"/>
  <c r="M82" i="3"/>
  <c r="L82" i="3"/>
  <c r="L72" i="3"/>
  <c r="M72" i="3"/>
  <c r="M14" i="12"/>
  <c r="L14" i="12"/>
  <c r="M31" i="12"/>
  <c r="L31" i="12"/>
  <c r="L25" i="12"/>
  <c r="M25" i="12"/>
  <c r="L38" i="12"/>
  <c r="M38" i="12"/>
  <c r="M45" i="12"/>
  <c r="L45" i="12"/>
  <c r="L70" i="12"/>
  <c r="M70" i="12"/>
  <c r="M96" i="12"/>
  <c r="L96" i="12"/>
  <c r="M90" i="12"/>
  <c r="L90" i="12"/>
  <c r="M84" i="12"/>
  <c r="L84" i="12"/>
  <c r="M111" i="12"/>
  <c r="L111" i="12"/>
  <c r="M105" i="12"/>
  <c r="L105" i="12"/>
  <c r="M17" i="12"/>
  <c r="L17" i="12"/>
  <c r="M30" i="12"/>
  <c r="L30" i="12"/>
  <c r="M24" i="12"/>
  <c r="L24" i="12"/>
  <c r="M37" i="12"/>
  <c r="L37" i="12"/>
  <c r="L50" i="12"/>
  <c r="M50" i="12"/>
  <c r="L67" i="12"/>
  <c r="M67" i="12"/>
  <c r="M69" i="12"/>
  <c r="L69" i="12"/>
  <c r="M95" i="12"/>
  <c r="L95" i="12"/>
  <c r="M89" i="12"/>
  <c r="L89" i="12"/>
  <c r="M98" i="12"/>
  <c r="L98" i="12"/>
  <c r="M110" i="12"/>
  <c r="L110" i="12"/>
  <c r="M104" i="12"/>
  <c r="L104" i="12"/>
  <c r="L22" i="12"/>
  <c r="M22" i="12"/>
  <c r="M29" i="12"/>
  <c r="L29" i="12"/>
  <c r="M23" i="12"/>
  <c r="L23" i="12"/>
  <c r="M44" i="12"/>
  <c r="L44" i="12"/>
  <c r="L49" i="12"/>
  <c r="M49" i="12"/>
  <c r="M74" i="12"/>
  <c r="L74" i="12"/>
  <c r="M68" i="12"/>
  <c r="L68" i="12"/>
  <c r="L94" i="12"/>
  <c r="M94" i="12"/>
  <c r="M88" i="12"/>
  <c r="L88" i="12"/>
  <c r="M101" i="12"/>
  <c r="L101" i="12"/>
  <c r="L109" i="12"/>
  <c r="M109" i="12"/>
  <c r="L103" i="12"/>
  <c r="M103" i="12"/>
  <c r="M11" i="12"/>
  <c r="L11" i="12"/>
  <c r="L34" i="12"/>
  <c r="M34" i="12"/>
  <c r="L28" i="12"/>
  <c r="M28" i="12"/>
  <c r="M36" i="12"/>
  <c r="L36" i="12"/>
  <c r="M48" i="12"/>
  <c r="L48" i="12"/>
  <c r="M73" i="12"/>
  <c r="L73" i="12"/>
  <c r="L79" i="12"/>
  <c r="M79" i="12"/>
  <c r="M93" i="12"/>
  <c r="L93" i="12"/>
  <c r="L87" i="12"/>
  <c r="M87" i="12"/>
  <c r="M100" i="12"/>
  <c r="L100" i="12"/>
  <c r="M108" i="12"/>
  <c r="L108" i="12"/>
  <c r="M12" i="12"/>
  <c r="L12" i="12"/>
  <c r="M33" i="12"/>
  <c r="L33" i="12"/>
  <c r="M27" i="12"/>
  <c r="L27" i="12"/>
  <c r="M40" i="12"/>
  <c r="L40" i="12"/>
  <c r="L53" i="12"/>
  <c r="M53" i="12"/>
  <c r="L47" i="12"/>
  <c r="M47" i="12"/>
  <c r="M72" i="12"/>
  <c r="L72" i="12"/>
  <c r="M83" i="12"/>
  <c r="L83" i="12"/>
  <c r="M92" i="12"/>
  <c r="L92" i="12"/>
  <c r="M86" i="12"/>
  <c r="L86" i="12"/>
  <c r="M99" i="12"/>
  <c r="L99" i="12"/>
  <c r="M107" i="12"/>
  <c r="L107" i="12"/>
  <c r="L13" i="12"/>
  <c r="M13" i="12"/>
  <c r="M32" i="12"/>
  <c r="L32" i="12"/>
  <c r="M26" i="12"/>
  <c r="L26" i="12"/>
  <c r="M39" i="12"/>
  <c r="L39" i="12"/>
  <c r="M46" i="12"/>
  <c r="L46" i="12"/>
  <c r="M71" i="12"/>
  <c r="L71" i="12"/>
  <c r="L97" i="12"/>
  <c r="M97" i="12"/>
  <c r="L91" i="12"/>
  <c r="M91" i="12"/>
  <c r="L85" i="12"/>
  <c r="M85" i="12"/>
  <c r="M102" i="12"/>
  <c r="L102" i="12"/>
  <c r="M51" i="12"/>
  <c r="L51" i="12"/>
  <c r="M54" i="12"/>
  <c r="L54" i="12"/>
  <c r="M16" i="5"/>
  <c r="L16" i="5"/>
  <c r="M10" i="5"/>
  <c r="L10" i="5"/>
  <c r="M24" i="5"/>
  <c r="L24" i="5"/>
  <c r="M20" i="5"/>
  <c r="L20" i="5"/>
  <c r="M9" i="5"/>
  <c r="L9" i="5"/>
  <c r="M19" i="5"/>
  <c r="L19" i="5"/>
  <c r="M21" i="5"/>
  <c r="L21" i="5"/>
  <c r="M18" i="5"/>
  <c r="L18" i="5"/>
  <c r="M14" i="5"/>
  <c r="L14" i="5"/>
  <c r="M70" i="5"/>
  <c r="L70" i="5"/>
  <c r="M23" i="5"/>
  <c r="L23" i="5"/>
  <c r="M8" i="5"/>
  <c r="L8" i="5"/>
  <c r="M17" i="5"/>
  <c r="L17" i="5"/>
  <c r="M13" i="5"/>
  <c r="L13" i="5"/>
  <c r="M15" i="5"/>
  <c r="L15" i="5"/>
  <c r="M11" i="5"/>
  <c r="L11" i="5"/>
  <c r="H114" i="3"/>
  <c r="F14" i="10"/>
  <c r="F36" i="3"/>
  <c r="H56" i="5"/>
  <c r="H57" i="5"/>
  <c r="H67" i="5"/>
  <c r="F72" i="5"/>
  <c r="F27" i="5"/>
  <c r="H98" i="9"/>
  <c r="H99" i="9"/>
  <c r="M85" i="9"/>
  <c r="H81" i="9"/>
  <c r="H34" i="9"/>
  <c r="H20" i="4"/>
  <c r="H21" i="4"/>
  <c r="H22" i="4"/>
  <c r="H24" i="4"/>
  <c r="F27" i="4"/>
  <c r="F10" i="4"/>
  <c r="H165" i="2"/>
  <c r="H163" i="2"/>
  <c r="M141" i="2"/>
  <c r="M149" i="2"/>
  <c r="H123" i="2"/>
  <c r="H124" i="2"/>
  <c r="M79" i="2"/>
  <c r="M85" i="2"/>
  <c r="F16" i="7"/>
  <c r="F100" i="9"/>
  <c r="F82" i="9"/>
  <c r="J56" i="9"/>
  <c r="F56" i="9"/>
  <c r="H56" i="9"/>
  <c r="E56" i="9"/>
  <c r="D56" i="9"/>
  <c r="C56" i="9"/>
  <c r="F50" i="9"/>
  <c r="F117" i="6"/>
  <c r="F101" i="6"/>
  <c r="F82" i="6"/>
  <c r="F52" i="6"/>
  <c r="F46" i="6"/>
  <c r="F12" i="6"/>
  <c r="M22" i="4" l="1"/>
  <c r="L22" i="4"/>
  <c r="M19" i="4"/>
  <c r="L19" i="4"/>
  <c r="M20" i="4"/>
  <c r="L20" i="4"/>
  <c r="M5" i="4"/>
  <c r="L5" i="4"/>
  <c r="M24" i="4"/>
  <c r="L24" i="4"/>
  <c r="M21" i="4"/>
  <c r="L21" i="4"/>
  <c r="M115" i="12"/>
  <c r="M65" i="12"/>
  <c r="H147" i="3"/>
  <c r="L73" i="3"/>
  <c r="M73" i="3"/>
  <c r="F102" i="9"/>
  <c r="L7" i="9"/>
  <c r="M7" i="9"/>
  <c r="M48" i="9"/>
  <c r="L48" i="9"/>
  <c r="L41" i="9"/>
  <c r="M41" i="9"/>
  <c r="L64" i="9"/>
  <c r="M64" i="9"/>
  <c r="L88" i="9"/>
  <c r="M88" i="9"/>
  <c r="M8" i="9"/>
  <c r="L8" i="9"/>
  <c r="L22" i="9"/>
  <c r="M22" i="9"/>
  <c r="L40" i="9"/>
  <c r="M40" i="9"/>
  <c r="L69" i="9"/>
  <c r="M69" i="9"/>
  <c r="L81" i="9"/>
  <c r="M81" i="9"/>
  <c r="L87" i="9"/>
  <c r="M87" i="9"/>
  <c r="M19" i="9"/>
  <c r="L27" i="9"/>
  <c r="M27" i="9"/>
  <c r="L21" i="9"/>
  <c r="M21" i="9"/>
  <c r="L46" i="9"/>
  <c r="M46" i="9"/>
  <c r="M39" i="9"/>
  <c r="L39" i="9"/>
  <c r="L74" i="9"/>
  <c r="M74" i="9"/>
  <c r="L68" i="9"/>
  <c r="M68" i="9"/>
  <c r="L62" i="9"/>
  <c r="M62" i="9"/>
  <c r="L80" i="9"/>
  <c r="M80" i="9"/>
  <c r="L92" i="9"/>
  <c r="M92" i="9"/>
  <c r="L86" i="9"/>
  <c r="M86" i="9"/>
  <c r="M96" i="9"/>
  <c r="L96" i="9"/>
  <c r="L29" i="9"/>
  <c r="M29" i="9"/>
  <c r="L70" i="9"/>
  <c r="M70" i="9"/>
  <c r="L98" i="9"/>
  <c r="M98" i="9"/>
  <c r="L28" i="9"/>
  <c r="M28" i="9"/>
  <c r="L47" i="9"/>
  <c r="M47" i="9"/>
  <c r="M58" i="9"/>
  <c r="L58" i="9"/>
  <c r="L63" i="9"/>
  <c r="M63" i="9"/>
  <c r="M84" i="9"/>
  <c r="L84" i="9"/>
  <c r="M97" i="9"/>
  <c r="L97" i="9"/>
  <c r="M32" i="9"/>
  <c r="L32" i="9"/>
  <c r="M26" i="9"/>
  <c r="L26" i="9"/>
  <c r="M20" i="9"/>
  <c r="L20" i="9"/>
  <c r="M45" i="9"/>
  <c r="L45" i="9"/>
  <c r="L38" i="9"/>
  <c r="M38" i="9"/>
  <c r="L73" i="9"/>
  <c r="M73" i="9"/>
  <c r="L67" i="9"/>
  <c r="M67" i="9"/>
  <c r="L61" i="9"/>
  <c r="M61" i="9"/>
  <c r="L79" i="9"/>
  <c r="M79" i="9"/>
  <c r="M91" i="9"/>
  <c r="L91" i="9"/>
  <c r="M95" i="9"/>
  <c r="L95" i="9"/>
  <c r="L23" i="9"/>
  <c r="M23" i="9"/>
  <c r="L75" i="9"/>
  <c r="M75" i="9"/>
  <c r="M90" i="9"/>
  <c r="L90" i="9"/>
  <c r="L35" i="9"/>
  <c r="M35" i="9"/>
  <c r="L76" i="9"/>
  <c r="M76" i="9"/>
  <c r="M31" i="9"/>
  <c r="L31" i="9"/>
  <c r="L25" i="9"/>
  <c r="M25" i="9"/>
  <c r="L34" i="9"/>
  <c r="M34" i="9"/>
  <c r="L44" i="9"/>
  <c r="M44" i="9"/>
  <c r="L37" i="9"/>
  <c r="M37" i="9"/>
  <c r="L72" i="9"/>
  <c r="M72" i="9"/>
  <c r="L66" i="9"/>
  <c r="M66" i="9"/>
  <c r="L60" i="9"/>
  <c r="M60" i="9"/>
  <c r="L78" i="9"/>
  <c r="M78" i="9"/>
  <c r="L94" i="9"/>
  <c r="M94" i="9"/>
  <c r="M30" i="9"/>
  <c r="L30" i="9"/>
  <c r="L24" i="9"/>
  <c r="M24" i="9"/>
  <c r="M49" i="9"/>
  <c r="L49" i="9"/>
  <c r="L42" i="9"/>
  <c r="M42" i="9"/>
  <c r="L36" i="9"/>
  <c r="M36" i="9"/>
  <c r="M71" i="9"/>
  <c r="L71" i="9"/>
  <c r="M65" i="9"/>
  <c r="L65" i="9"/>
  <c r="M59" i="9"/>
  <c r="L59" i="9"/>
  <c r="M77" i="9"/>
  <c r="L77" i="9"/>
  <c r="M89" i="9"/>
  <c r="L89" i="9"/>
  <c r="L99" i="9"/>
  <c r="M99" i="9"/>
  <c r="M94" i="3"/>
  <c r="L94" i="3"/>
  <c r="M30" i="5"/>
  <c r="L30" i="5"/>
  <c r="M62" i="5"/>
  <c r="L62" i="5"/>
  <c r="M56" i="5"/>
  <c r="L56" i="5"/>
  <c r="M49" i="5"/>
  <c r="L49" i="5"/>
  <c r="M43" i="5"/>
  <c r="L43" i="5"/>
  <c r="M37" i="5"/>
  <c r="L37" i="5"/>
  <c r="M68" i="5"/>
  <c r="L68" i="5"/>
  <c r="M61" i="5"/>
  <c r="L61" i="5"/>
  <c r="M55" i="5"/>
  <c r="L55" i="5"/>
  <c r="M48" i="5"/>
  <c r="L48" i="5"/>
  <c r="M42" i="5"/>
  <c r="L42" i="5"/>
  <c r="M36" i="5"/>
  <c r="L36" i="5"/>
  <c r="M60" i="5"/>
  <c r="L60" i="5"/>
  <c r="M41" i="5"/>
  <c r="L41" i="5"/>
  <c r="M66" i="5"/>
  <c r="L66" i="5"/>
  <c r="M59" i="5"/>
  <c r="L59" i="5"/>
  <c r="L52" i="5"/>
  <c r="M52" i="5"/>
  <c r="M46" i="5"/>
  <c r="L46" i="5"/>
  <c r="M40" i="5"/>
  <c r="L40" i="5"/>
  <c r="M34" i="5"/>
  <c r="L34" i="5"/>
  <c r="M67" i="5"/>
  <c r="L67" i="5"/>
  <c r="M47" i="5"/>
  <c r="L47" i="5"/>
  <c r="M7" i="5"/>
  <c r="M27" i="5" s="1"/>
  <c r="L7" i="5"/>
  <c r="L27" i="5" s="1"/>
  <c r="M65" i="5"/>
  <c r="L65" i="5"/>
  <c r="M58" i="5"/>
  <c r="L58" i="5"/>
  <c r="M51" i="5"/>
  <c r="L51" i="5"/>
  <c r="M45" i="5"/>
  <c r="L45" i="5"/>
  <c r="M39" i="5"/>
  <c r="L39" i="5"/>
  <c r="M33" i="5"/>
  <c r="L33" i="5"/>
  <c r="L54" i="5"/>
  <c r="M54" i="5"/>
  <c r="M35" i="5"/>
  <c r="L35" i="5"/>
  <c r="M64" i="5"/>
  <c r="L64" i="5"/>
  <c r="M57" i="5"/>
  <c r="L57" i="5"/>
  <c r="M50" i="5"/>
  <c r="L50" i="5"/>
  <c r="M44" i="5"/>
  <c r="L44" i="5"/>
  <c r="M38" i="5"/>
  <c r="L38" i="5"/>
  <c r="M32" i="5"/>
  <c r="L32" i="5"/>
  <c r="F119" i="6"/>
  <c r="F121" i="6" s="1"/>
  <c r="M16" i="6"/>
  <c r="L16" i="6"/>
  <c r="L41" i="6"/>
  <c r="M41" i="6"/>
  <c r="L58" i="6"/>
  <c r="M58" i="6"/>
  <c r="M80" i="6"/>
  <c r="L80" i="6"/>
  <c r="L88" i="6"/>
  <c r="M88" i="6"/>
  <c r="L97" i="6"/>
  <c r="M97" i="6"/>
  <c r="M113" i="6"/>
  <c r="L113" i="6"/>
  <c r="M24" i="6"/>
  <c r="L24" i="6"/>
  <c r="M18" i="6"/>
  <c r="L18" i="6"/>
  <c r="M43" i="6"/>
  <c r="L43" i="6"/>
  <c r="L36" i="6"/>
  <c r="M36" i="6"/>
  <c r="L66" i="6"/>
  <c r="M66" i="6"/>
  <c r="L60" i="6"/>
  <c r="M60" i="6"/>
  <c r="M69" i="6"/>
  <c r="L69" i="6"/>
  <c r="L70" i="6"/>
  <c r="M70" i="6"/>
  <c r="M90" i="6"/>
  <c r="L90" i="6"/>
  <c r="M95" i="6"/>
  <c r="L95" i="6"/>
  <c r="L103" i="6"/>
  <c r="M103" i="6"/>
  <c r="L109" i="6"/>
  <c r="M109" i="6"/>
  <c r="L104" i="6"/>
  <c r="M104" i="6"/>
  <c r="M15" i="6"/>
  <c r="M23" i="6"/>
  <c r="L23" i="6"/>
  <c r="M17" i="6"/>
  <c r="L17" i="6"/>
  <c r="M42" i="6"/>
  <c r="L42" i="6"/>
  <c r="M35" i="6"/>
  <c r="L35" i="6"/>
  <c r="L65" i="6"/>
  <c r="M65" i="6"/>
  <c r="L59" i="6"/>
  <c r="M59" i="6"/>
  <c r="M81" i="6"/>
  <c r="L81" i="6"/>
  <c r="M89" i="6"/>
  <c r="L89" i="6"/>
  <c r="L98" i="6"/>
  <c r="M98" i="6"/>
  <c r="M114" i="6"/>
  <c r="L114" i="6"/>
  <c r="M108" i="6"/>
  <c r="L108" i="6"/>
  <c r="L115" i="6"/>
  <c r="M115" i="6"/>
  <c r="L27" i="6"/>
  <c r="M27" i="6"/>
  <c r="L21" i="6"/>
  <c r="M21" i="6"/>
  <c r="M32" i="6"/>
  <c r="L32" i="6"/>
  <c r="L40" i="6"/>
  <c r="M40" i="6"/>
  <c r="M63" i="6"/>
  <c r="L63" i="6"/>
  <c r="M57" i="6"/>
  <c r="L57" i="6"/>
  <c r="M73" i="6"/>
  <c r="L73" i="6"/>
  <c r="L93" i="6"/>
  <c r="M93" i="6"/>
  <c r="L87" i="6"/>
  <c r="M87" i="6"/>
  <c r="M96" i="6"/>
  <c r="L96" i="6"/>
  <c r="M112" i="6"/>
  <c r="L112" i="6"/>
  <c r="L106" i="6"/>
  <c r="M106" i="6"/>
  <c r="M22" i="6"/>
  <c r="L22" i="6"/>
  <c r="L64" i="6"/>
  <c r="M64" i="6"/>
  <c r="M74" i="6"/>
  <c r="L74" i="6"/>
  <c r="M107" i="6"/>
  <c r="L107" i="6"/>
  <c r="M7" i="6"/>
  <c r="L7" i="6"/>
  <c r="L20" i="6"/>
  <c r="M20" i="6"/>
  <c r="M45" i="6"/>
  <c r="L45" i="6"/>
  <c r="M68" i="6"/>
  <c r="L68" i="6"/>
  <c r="M62" i="6"/>
  <c r="L62" i="6"/>
  <c r="M56" i="6"/>
  <c r="L56" i="6"/>
  <c r="L72" i="6"/>
  <c r="M72" i="6"/>
  <c r="L86" i="6"/>
  <c r="M86" i="6"/>
  <c r="L100" i="6"/>
  <c r="M100" i="6"/>
  <c r="M111" i="6"/>
  <c r="L111" i="6"/>
  <c r="M28" i="6"/>
  <c r="L28" i="6"/>
  <c r="L34" i="6"/>
  <c r="M34" i="6"/>
  <c r="L94" i="6"/>
  <c r="M94" i="6"/>
  <c r="L26" i="6"/>
  <c r="M26" i="6"/>
  <c r="M38" i="6"/>
  <c r="L38" i="6"/>
  <c r="M92" i="6"/>
  <c r="L92" i="6"/>
  <c r="M8" i="6"/>
  <c r="L8" i="6"/>
  <c r="M25" i="6"/>
  <c r="L25" i="6"/>
  <c r="M19" i="6"/>
  <c r="L19" i="6"/>
  <c r="M44" i="6"/>
  <c r="L44" i="6"/>
  <c r="M37" i="6"/>
  <c r="L37" i="6"/>
  <c r="M67" i="6"/>
  <c r="L67" i="6"/>
  <c r="M61" i="6"/>
  <c r="L61" i="6"/>
  <c r="M55" i="6"/>
  <c r="L55" i="6"/>
  <c r="L71" i="6"/>
  <c r="M71" i="6"/>
  <c r="L91" i="6"/>
  <c r="M91" i="6"/>
  <c r="L85" i="6"/>
  <c r="M85" i="6"/>
  <c r="L99" i="6"/>
  <c r="M99" i="6"/>
  <c r="L110" i="6"/>
  <c r="M110" i="6"/>
  <c r="L105" i="6"/>
  <c r="M105" i="6"/>
  <c r="L169" i="2"/>
  <c r="M169" i="2"/>
  <c r="L168" i="2"/>
  <c r="M168" i="2"/>
  <c r="L167" i="2"/>
  <c r="M167" i="2"/>
  <c r="L163" i="2"/>
  <c r="M163" i="2"/>
  <c r="M165" i="2"/>
  <c r="L165" i="2"/>
  <c r="L164" i="2"/>
  <c r="M164" i="2"/>
  <c r="L32" i="2"/>
  <c r="M32" i="2"/>
  <c r="M49" i="2"/>
  <c r="L49" i="2"/>
  <c r="M63" i="2"/>
  <c r="L63" i="2"/>
  <c r="L110" i="2"/>
  <c r="M110" i="2"/>
  <c r="M104" i="2"/>
  <c r="L104" i="2"/>
  <c r="M28" i="2"/>
  <c r="L28" i="2"/>
  <c r="L54" i="2"/>
  <c r="M54" i="2"/>
  <c r="L48" i="2"/>
  <c r="M48" i="2"/>
  <c r="L95" i="2"/>
  <c r="M95" i="2"/>
  <c r="L88" i="2"/>
  <c r="M88" i="2"/>
  <c r="M74" i="2"/>
  <c r="L74" i="2"/>
  <c r="M69" i="2"/>
  <c r="L69" i="2"/>
  <c r="M62" i="2"/>
  <c r="L62" i="2"/>
  <c r="M115" i="2"/>
  <c r="L115" i="2"/>
  <c r="M109" i="2"/>
  <c r="L109" i="2"/>
  <c r="M120" i="2"/>
  <c r="L120" i="2"/>
  <c r="L132" i="2"/>
  <c r="M132" i="2"/>
  <c r="L125" i="2"/>
  <c r="M125" i="2"/>
  <c r="M143" i="2"/>
  <c r="L143" i="2"/>
  <c r="L96" i="2"/>
  <c r="M96" i="2"/>
  <c r="M116" i="2"/>
  <c r="L116" i="2"/>
  <c r="M150" i="2"/>
  <c r="L150" i="2"/>
  <c r="M55" i="2"/>
  <c r="L55" i="2"/>
  <c r="L70" i="2"/>
  <c r="M70" i="2"/>
  <c r="M144" i="2"/>
  <c r="L144" i="2"/>
  <c r="L53" i="2"/>
  <c r="M53" i="2"/>
  <c r="M86" i="2"/>
  <c r="L86" i="2"/>
  <c r="M68" i="2"/>
  <c r="L68" i="2"/>
  <c r="M121" i="2"/>
  <c r="L121" i="2"/>
  <c r="M148" i="2"/>
  <c r="L148" i="2"/>
  <c r="L58" i="2"/>
  <c r="M58" i="2"/>
  <c r="L52" i="2"/>
  <c r="M52" i="2"/>
  <c r="L99" i="2"/>
  <c r="M99" i="2"/>
  <c r="M93" i="2"/>
  <c r="L93" i="2"/>
  <c r="L77" i="2"/>
  <c r="M77" i="2"/>
  <c r="L72" i="2"/>
  <c r="M72" i="2"/>
  <c r="L67" i="2"/>
  <c r="M67" i="2"/>
  <c r="M119" i="2"/>
  <c r="L119" i="2"/>
  <c r="M113" i="2"/>
  <c r="L113" i="2"/>
  <c r="L107" i="2"/>
  <c r="M107" i="2"/>
  <c r="L137" i="2"/>
  <c r="M137" i="2"/>
  <c r="L130" i="2"/>
  <c r="M130" i="2"/>
  <c r="L123" i="2"/>
  <c r="M123" i="2"/>
  <c r="M147" i="2"/>
  <c r="L147" i="2"/>
  <c r="L89" i="2"/>
  <c r="M89" i="2"/>
  <c r="M134" i="2"/>
  <c r="L134" i="2"/>
  <c r="L60" i="2"/>
  <c r="M60" i="2"/>
  <c r="M78" i="2"/>
  <c r="L78" i="2"/>
  <c r="L61" i="2"/>
  <c r="M61" i="2"/>
  <c r="M108" i="2"/>
  <c r="L108" i="2"/>
  <c r="L124" i="2"/>
  <c r="M124" i="2"/>
  <c r="M22" i="2"/>
  <c r="L22" i="2"/>
  <c r="L57" i="2"/>
  <c r="M57" i="2"/>
  <c r="L51" i="2"/>
  <c r="M51" i="2"/>
  <c r="L98" i="2"/>
  <c r="M98" i="2"/>
  <c r="L92" i="2"/>
  <c r="M92" i="2"/>
  <c r="L84" i="2"/>
  <c r="M84" i="2"/>
  <c r="L76" i="2"/>
  <c r="M76" i="2"/>
  <c r="L71" i="2"/>
  <c r="M71" i="2"/>
  <c r="L66" i="2"/>
  <c r="M66" i="2"/>
  <c r="L118" i="2"/>
  <c r="M118" i="2"/>
  <c r="L112" i="2"/>
  <c r="M112" i="2"/>
  <c r="L106" i="2"/>
  <c r="M106" i="2"/>
  <c r="M136" i="2"/>
  <c r="L136" i="2"/>
  <c r="M129" i="2"/>
  <c r="L129" i="2"/>
  <c r="L122" i="2"/>
  <c r="M122" i="2"/>
  <c r="M146" i="2"/>
  <c r="L146" i="2"/>
  <c r="L80" i="2"/>
  <c r="M80" i="2"/>
  <c r="M127" i="2"/>
  <c r="L127" i="2"/>
  <c r="L47" i="2"/>
  <c r="M47" i="2"/>
  <c r="M94" i="2"/>
  <c r="L94" i="2"/>
  <c r="L73" i="2"/>
  <c r="M73" i="2"/>
  <c r="M114" i="2"/>
  <c r="L114" i="2"/>
  <c r="L131" i="2"/>
  <c r="M131" i="2"/>
  <c r="M142" i="2"/>
  <c r="L142" i="2"/>
  <c r="L30" i="2"/>
  <c r="M30" i="2"/>
  <c r="M56" i="2"/>
  <c r="L56" i="2"/>
  <c r="M50" i="2"/>
  <c r="L50" i="2"/>
  <c r="L97" i="2"/>
  <c r="M97" i="2"/>
  <c r="L91" i="2"/>
  <c r="M91" i="2"/>
  <c r="L81" i="2"/>
  <c r="M81" i="2"/>
  <c r="L75" i="2"/>
  <c r="M75" i="2"/>
  <c r="L65" i="2"/>
  <c r="M65" i="2"/>
  <c r="L117" i="2"/>
  <c r="M117" i="2"/>
  <c r="L111" i="2"/>
  <c r="M111" i="2"/>
  <c r="L105" i="2"/>
  <c r="M105" i="2"/>
  <c r="M135" i="2"/>
  <c r="L135" i="2"/>
  <c r="M128" i="2"/>
  <c r="L128" i="2"/>
  <c r="M140" i="2"/>
  <c r="L140" i="2"/>
  <c r="L145" i="2"/>
  <c r="M145" i="2"/>
  <c r="L141" i="2"/>
  <c r="F29" i="4"/>
  <c r="F74" i="5"/>
  <c r="F74" i="10"/>
  <c r="F76" i="10" s="1"/>
  <c r="J19" i="13" s="1"/>
  <c r="H16" i="9"/>
  <c r="F149" i="3"/>
  <c r="J17" i="13" s="1"/>
  <c r="F104" i="9"/>
  <c r="J7" i="13" s="1"/>
  <c r="F55" i="7"/>
  <c r="C19" i="12"/>
  <c r="D19" i="12"/>
  <c r="E19" i="12"/>
  <c r="F19" i="12"/>
  <c r="J19" i="12"/>
  <c r="F175" i="2"/>
  <c r="F170" i="2"/>
  <c r="F151" i="2"/>
  <c r="F138" i="2"/>
  <c r="F100" i="2"/>
  <c r="H21" i="2"/>
  <c r="F44" i="2"/>
  <c r="E6" i="9"/>
  <c r="E116" i="3"/>
  <c r="J27" i="4"/>
  <c r="H16" i="4"/>
  <c r="H17" i="4"/>
  <c r="H18" i="4"/>
  <c r="H12" i="4"/>
  <c r="E27" i="4"/>
  <c r="D27" i="4"/>
  <c r="C27" i="4"/>
  <c r="E60" i="10"/>
  <c r="E61" i="10"/>
  <c r="H38" i="10"/>
  <c r="C14" i="10"/>
  <c r="D14" i="10"/>
  <c r="E14" i="10"/>
  <c r="J14" i="10"/>
  <c r="M16" i="4" l="1"/>
  <c r="L16" i="4"/>
  <c r="M12" i="4"/>
  <c r="L12" i="4"/>
  <c r="M18" i="4"/>
  <c r="L18" i="4"/>
  <c r="M17" i="4"/>
  <c r="L17" i="4"/>
  <c r="J13" i="13"/>
  <c r="M72" i="5"/>
  <c r="M74" i="5" s="1"/>
  <c r="M6" i="10"/>
  <c r="M14" i="10" s="1"/>
  <c r="L6" i="10"/>
  <c r="L14" i="10" s="1"/>
  <c r="M38" i="10"/>
  <c r="L38" i="10"/>
  <c r="M61" i="10"/>
  <c r="L61" i="10"/>
  <c r="M60" i="10"/>
  <c r="L60" i="10"/>
  <c r="L50" i="9"/>
  <c r="L82" i="9"/>
  <c r="E16" i="9"/>
  <c r="L6" i="9"/>
  <c r="M6" i="9"/>
  <c r="M50" i="9"/>
  <c r="M82" i="9"/>
  <c r="M100" i="9"/>
  <c r="F183" i="2"/>
  <c r="M116" i="3"/>
  <c r="L116" i="3"/>
  <c r="L72" i="5"/>
  <c r="L74" i="5" s="1"/>
  <c r="M46" i="6"/>
  <c r="L101" i="6"/>
  <c r="M101" i="6"/>
  <c r="M12" i="6"/>
  <c r="L46" i="6"/>
  <c r="L29" i="2"/>
  <c r="M29" i="2"/>
  <c r="L21" i="2"/>
  <c r="M21" i="2"/>
  <c r="L38" i="2"/>
  <c r="M38" i="2"/>
  <c r="L8" i="2"/>
  <c r="M8" i="2"/>
  <c r="L6" i="2"/>
  <c r="M6" i="2"/>
  <c r="L7" i="2"/>
  <c r="M7" i="2"/>
  <c r="E74" i="10"/>
  <c r="E76" i="10" s="1"/>
  <c r="I19" i="13" s="1"/>
  <c r="H27" i="4"/>
  <c r="F138" i="12"/>
  <c r="J15" i="13" s="1"/>
  <c r="H14" i="10"/>
  <c r="H11" i="7"/>
  <c r="H13" i="7"/>
  <c r="H14" i="7"/>
  <c r="M74" i="10" l="1"/>
  <c r="M76" i="10" s="1"/>
  <c r="M102" i="9"/>
  <c r="F185" i="2"/>
  <c r="H16" i="3" l="1"/>
  <c r="H20" i="3"/>
  <c r="H22" i="3"/>
  <c r="H23" i="3"/>
  <c r="H13" i="3"/>
  <c r="L13" i="3" l="1"/>
  <c r="M13" i="3"/>
  <c r="L23" i="3"/>
  <c r="M23" i="3"/>
  <c r="L22" i="3"/>
  <c r="M22" i="3"/>
  <c r="L20" i="3"/>
  <c r="M20" i="3"/>
  <c r="L16" i="3"/>
  <c r="M16" i="3"/>
  <c r="E138" i="3"/>
  <c r="E133" i="3"/>
  <c r="E131" i="3"/>
  <c r="M138" i="3" l="1"/>
  <c r="L138" i="3"/>
  <c r="L131" i="3"/>
  <c r="M131" i="3"/>
  <c r="M133" i="3"/>
  <c r="L133" i="3"/>
  <c r="M36" i="3"/>
  <c r="L36" i="3"/>
  <c r="E138" i="12"/>
  <c r="J24" i="5"/>
  <c r="J11" i="5"/>
  <c r="J16" i="5"/>
  <c r="J17" i="5"/>
  <c r="I15" i="13" l="1"/>
  <c r="M103" i="2"/>
  <c r="L103" i="2"/>
  <c r="J25" i="5"/>
  <c r="L16" i="9"/>
  <c r="H72" i="5"/>
  <c r="H12" i="6"/>
  <c r="C100" i="9"/>
  <c r="E100" i="9"/>
  <c r="H100" i="9"/>
  <c r="J100" i="9"/>
  <c r="C82" i="9"/>
  <c r="D82" i="9"/>
  <c r="E82" i="9"/>
  <c r="H82" i="9"/>
  <c r="J82" i="9"/>
  <c r="J50" i="9"/>
  <c r="C50" i="9"/>
  <c r="C102" i="9" s="1"/>
  <c r="D50" i="9"/>
  <c r="E50" i="9"/>
  <c r="H50" i="9"/>
  <c r="C7" i="13"/>
  <c r="C117" i="6"/>
  <c r="D117" i="6"/>
  <c r="H117" i="6"/>
  <c r="J117" i="6"/>
  <c r="C101" i="6"/>
  <c r="D101" i="6"/>
  <c r="E101" i="6"/>
  <c r="H101" i="6"/>
  <c r="J101" i="6"/>
  <c r="C82" i="6"/>
  <c r="D82" i="6"/>
  <c r="H82" i="6"/>
  <c r="J82" i="6"/>
  <c r="C52" i="6"/>
  <c r="D52" i="6"/>
  <c r="E52" i="6"/>
  <c r="H52" i="6"/>
  <c r="J52" i="6"/>
  <c r="C46" i="6"/>
  <c r="D46" i="6"/>
  <c r="E46" i="6"/>
  <c r="H46" i="6"/>
  <c r="J46" i="6"/>
  <c r="J12" i="6"/>
  <c r="C5" i="13" s="1"/>
  <c r="C181" i="2"/>
  <c r="D181" i="2"/>
  <c r="E181" i="2"/>
  <c r="H181" i="2"/>
  <c r="J181" i="2"/>
  <c r="C175" i="2"/>
  <c r="D175" i="2"/>
  <c r="E175" i="2"/>
  <c r="H175" i="2"/>
  <c r="J175" i="2"/>
  <c r="C170" i="2"/>
  <c r="D170" i="2"/>
  <c r="E170" i="2"/>
  <c r="J170" i="2"/>
  <c r="D151" i="2"/>
  <c r="E151" i="2"/>
  <c r="J151" i="2"/>
  <c r="C138" i="2"/>
  <c r="D138" i="2"/>
  <c r="E138" i="2"/>
  <c r="H138" i="2"/>
  <c r="J138" i="2"/>
  <c r="D100" i="2"/>
  <c r="E100" i="2"/>
  <c r="J100" i="2"/>
  <c r="J44" i="2"/>
  <c r="E72" i="5"/>
  <c r="E44" i="2"/>
  <c r="D74" i="10"/>
  <c r="C10" i="4"/>
  <c r="D10" i="4"/>
  <c r="D29" i="4" s="1"/>
  <c r="H13" i="13" s="1"/>
  <c r="E10" i="4"/>
  <c r="H10" i="4"/>
  <c r="J10" i="4"/>
  <c r="C72" i="5"/>
  <c r="M10" i="4" l="1"/>
  <c r="L10" i="4"/>
  <c r="J102" i="9"/>
  <c r="J104" i="9" s="1"/>
  <c r="E102" i="9"/>
  <c r="H102" i="9"/>
  <c r="H104" i="9" s="1"/>
  <c r="E183" i="2"/>
  <c r="E185" i="2" s="1"/>
  <c r="D183" i="2"/>
  <c r="J183" i="2"/>
  <c r="C119" i="6"/>
  <c r="J119" i="6"/>
  <c r="H119" i="6"/>
  <c r="D119" i="6"/>
  <c r="M181" i="2"/>
  <c r="L175" i="2"/>
  <c r="M175" i="2"/>
  <c r="L181" i="2"/>
  <c r="M138" i="2"/>
  <c r="L138" i="2"/>
  <c r="M16" i="9"/>
  <c r="D76" i="10"/>
  <c r="H29" i="4"/>
  <c r="C27" i="5"/>
  <c r="C74" i="5" s="1"/>
  <c r="G11" i="13" s="1"/>
  <c r="D27" i="5"/>
  <c r="E27" i="5"/>
  <c r="E74" i="5" s="1"/>
  <c r="I11" i="13" s="1"/>
  <c r="H27" i="5"/>
  <c r="D104" i="3"/>
  <c r="C36" i="3"/>
  <c r="H36" i="3"/>
  <c r="J36" i="3"/>
  <c r="D36" i="3"/>
  <c r="D106" i="12"/>
  <c r="L106" i="12" s="1"/>
  <c r="L115" i="12" s="1"/>
  <c r="D52" i="12"/>
  <c r="C16" i="7"/>
  <c r="D16" i="7"/>
  <c r="E16" i="7"/>
  <c r="H16" i="7"/>
  <c r="L16" i="7" s="1"/>
  <c r="J16" i="7"/>
  <c r="C49" i="7"/>
  <c r="D85" i="9"/>
  <c r="L85" i="9" s="1"/>
  <c r="L100" i="9" s="1"/>
  <c r="L102" i="9" s="1"/>
  <c r="L104" i="9" s="1"/>
  <c r="C44" i="2"/>
  <c r="L104" i="3" l="1"/>
  <c r="D114" i="3"/>
  <c r="D147" i="3" s="1"/>
  <c r="D149" i="3" s="1"/>
  <c r="L52" i="12"/>
  <c r="L65" i="12" s="1"/>
  <c r="D65" i="12"/>
  <c r="I3" i="13"/>
  <c r="C53" i="7"/>
  <c r="H19" i="13"/>
  <c r="H74" i="5"/>
  <c r="K13" i="13"/>
  <c r="M16" i="7"/>
  <c r="D100" i="9"/>
  <c r="D102" i="9" s="1"/>
  <c r="M7" i="13"/>
  <c r="D7" i="13"/>
  <c r="J121" i="6"/>
  <c r="M5" i="13" s="1"/>
  <c r="D5" i="13"/>
  <c r="K7" i="13"/>
  <c r="E104" i="9"/>
  <c r="I7" i="13" s="1"/>
  <c r="D55" i="7"/>
  <c r="H9" i="13" s="1"/>
  <c r="H121" i="6"/>
  <c r="K5" i="13" s="1"/>
  <c r="D12" i="6"/>
  <c r="H17" i="13" l="1"/>
  <c r="K11" i="13"/>
  <c r="D121" i="6"/>
  <c r="D44" i="2"/>
  <c r="H5" i="13" l="1"/>
  <c r="D185" i="2"/>
  <c r="H3" i="13" s="1"/>
  <c r="J72" i="5"/>
  <c r="D11" i="13" s="1"/>
  <c r="C11" i="13"/>
  <c r="D72" i="5"/>
  <c r="J134" i="12"/>
  <c r="J74" i="5" l="1"/>
  <c r="M11" i="13" s="1"/>
  <c r="H16" i="12"/>
  <c r="L16" i="12" l="1"/>
  <c r="M16" i="12"/>
  <c r="H19" i="12"/>
  <c r="D138" i="12"/>
  <c r="H15" i="13" s="1"/>
  <c r="H74" i="10"/>
  <c r="J74" i="10"/>
  <c r="C145" i="3"/>
  <c r="C70" i="10"/>
  <c r="D13" i="13"/>
  <c r="C13" i="13"/>
  <c r="L145" i="3" l="1"/>
  <c r="C147" i="3"/>
  <c r="C74" i="10"/>
  <c r="L70" i="10"/>
  <c r="L74" i="10" s="1"/>
  <c r="L76" i="10" s="1"/>
  <c r="M19" i="12"/>
  <c r="L19" i="12"/>
  <c r="E13" i="13"/>
  <c r="J29" i="4"/>
  <c r="M13" i="13" s="1"/>
  <c r="E29" i="4"/>
  <c r="M29" i="4" s="1"/>
  <c r="I13" i="13" l="1"/>
  <c r="E139" i="3" l="1"/>
  <c r="E143" i="3" s="1"/>
  <c r="E99" i="3"/>
  <c r="E101" i="3"/>
  <c r="D19" i="13"/>
  <c r="C19" i="13"/>
  <c r="E114" i="3" l="1"/>
  <c r="E147" i="3" s="1"/>
  <c r="L101" i="3"/>
  <c r="M101" i="3"/>
  <c r="L99" i="3"/>
  <c r="L114" i="3" s="1"/>
  <c r="M99" i="3"/>
  <c r="M139" i="3"/>
  <c r="M143" i="3" s="1"/>
  <c r="L139" i="3"/>
  <c r="L143" i="3" s="1"/>
  <c r="H149" i="3"/>
  <c r="E19" i="13"/>
  <c r="J76" i="10"/>
  <c r="M19" i="13" s="1"/>
  <c r="C76" i="10"/>
  <c r="G19" i="13" s="1"/>
  <c r="H76" i="10"/>
  <c r="D17" i="13"/>
  <c r="C15" i="13"/>
  <c r="C9" i="13"/>
  <c r="E24" i="7"/>
  <c r="E50" i="7"/>
  <c r="D9" i="13"/>
  <c r="L147" i="3" l="1"/>
  <c r="L149" i="3" s="1"/>
  <c r="M114" i="3"/>
  <c r="M147" i="3" s="1"/>
  <c r="K17" i="13"/>
  <c r="E53" i="7"/>
  <c r="K19" i="13"/>
  <c r="E36" i="3"/>
  <c r="J55" i="7"/>
  <c r="M9" i="13" s="1"/>
  <c r="E9" i="13"/>
  <c r="C55" i="7"/>
  <c r="G9" i="13" s="1"/>
  <c r="H53" i="7" l="1"/>
  <c r="E55" i="7"/>
  <c r="I9" i="13" s="1"/>
  <c r="E75" i="6"/>
  <c r="E76" i="6"/>
  <c r="E77" i="6"/>
  <c r="E78" i="6"/>
  <c r="E79" i="6"/>
  <c r="E116" i="6"/>
  <c r="H55" i="7" l="1"/>
  <c r="K9" i="13" s="1"/>
  <c r="L53" i="7"/>
  <c r="M53" i="7"/>
  <c r="L77" i="6"/>
  <c r="M77" i="6"/>
  <c r="M75" i="6"/>
  <c r="L75" i="6"/>
  <c r="L116" i="6"/>
  <c r="L117" i="6" s="1"/>
  <c r="M116" i="6"/>
  <c r="M117" i="6" s="1"/>
  <c r="M79" i="6"/>
  <c r="L79" i="6"/>
  <c r="L78" i="6"/>
  <c r="M78" i="6"/>
  <c r="L76" i="6"/>
  <c r="M76" i="6"/>
  <c r="E117" i="6"/>
  <c r="E82" i="6"/>
  <c r="E119" i="6" s="1"/>
  <c r="D74" i="5"/>
  <c r="L55" i="7" l="1"/>
  <c r="M55" i="7"/>
  <c r="L82" i="6"/>
  <c r="L121" i="6" s="1"/>
  <c r="M82" i="6"/>
  <c r="H11" i="13"/>
  <c r="E11" i="13"/>
  <c r="M119" i="6" l="1"/>
  <c r="H170" i="2"/>
  <c r="H100" i="2"/>
  <c r="D3" i="13"/>
  <c r="L170" i="2" l="1"/>
  <c r="M170" i="2"/>
  <c r="H151" i="2"/>
  <c r="M151" i="2" s="1"/>
  <c r="C149" i="2"/>
  <c r="L149" i="2" s="1"/>
  <c r="C79" i="2"/>
  <c r="L79" i="2" s="1"/>
  <c r="C85" i="2"/>
  <c r="L85" i="2" s="1"/>
  <c r="H183" i="2" l="1"/>
  <c r="M183" i="2" s="1"/>
  <c r="C151" i="2"/>
  <c r="L151" i="2" s="1"/>
  <c r="C100" i="2"/>
  <c r="C183" i="2" s="1"/>
  <c r="H44" i="2"/>
  <c r="C149" i="3"/>
  <c r="G17" i="13" s="1"/>
  <c r="E149" i="3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60" i="12"/>
  <c r="H59" i="12"/>
  <c r="H57" i="12"/>
  <c r="M129" i="12" l="1"/>
  <c r="L129" i="12"/>
  <c r="M124" i="12"/>
  <c r="L124" i="12"/>
  <c r="L125" i="12"/>
  <c r="M125" i="12"/>
  <c r="M131" i="12"/>
  <c r="L131" i="12"/>
  <c r="M75" i="12"/>
  <c r="M80" i="12" s="1"/>
  <c r="L75" i="12"/>
  <c r="L80" i="12" s="1"/>
  <c r="M118" i="12"/>
  <c r="L118" i="12"/>
  <c r="M130" i="12"/>
  <c r="L130" i="12"/>
  <c r="L119" i="12"/>
  <c r="M119" i="12"/>
  <c r="M120" i="12"/>
  <c r="L120" i="12"/>
  <c r="M126" i="12"/>
  <c r="L126" i="12"/>
  <c r="M123" i="12"/>
  <c r="L123" i="12"/>
  <c r="M121" i="12"/>
  <c r="L121" i="12"/>
  <c r="M127" i="12"/>
  <c r="L127" i="12"/>
  <c r="L122" i="12"/>
  <c r="M122" i="12"/>
  <c r="L128" i="12"/>
  <c r="M128" i="12"/>
  <c r="M57" i="12"/>
  <c r="L57" i="12"/>
  <c r="M59" i="12"/>
  <c r="L59" i="12"/>
  <c r="M60" i="12"/>
  <c r="L60" i="12"/>
  <c r="L44" i="2"/>
  <c r="I17" i="13"/>
  <c r="D15" i="13"/>
  <c r="E15" i="13" s="1"/>
  <c r="J149" i="3"/>
  <c r="C17" i="13"/>
  <c r="E17" i="13" s="1"/>
  <c r="C3" i="13"/>
  <c r="E3" i="13" s="1"/>
  <c r="J138" i="12"/>
  <c r="M15" i="13" s="1"/>
  <c r="C138" i="12"/>
  <c r="C12" i="6"/>
  <c r="E12" i="6"/>
  <c r="M17" i="13" l="1"/>
  <c r="M149" i="3"/>
  <c r="G15" i="13"/>
  <c r="C185" i="2"/>
  <c r="G3" i="13" s="1"/>
  <c r="H185" i="2"/>
  <c r="J185" i="2"/>
  <c r="M3" i="13" s="1"/>
  <c r="E5" i="13"/>
  <c r="H138" i="12"/>
  <c r="E121" i="6"/>
  <c r="C121" i="6"/>
  <c r="G5" i="13" s="1"/>
  <c r="M138" i="12" l="1"/>
  <c r="L138" i="12"/>
  <c r="K3" i="13"/>
  <c r="K15" i="13"/>
  <c r="I5" i="13"/>
  <c r="M121" i="6"/>
  <c r="C21" i="13"/>
  <c r="E7" i="13" l="1"/>
  <c r="D21" i="13"/>
  <c r="C104" i="9"/>
  <c r="G7" i="13" s="1"/>
  <c r="E21" i="13" l="1"/>
  <c r="C29" i="4"/>
  <c r="L29" i="4" s="1"/>
  <c r="G13" i="13" l="1"/>
  <c r="D104" i="9"/>
  <c r="H7" i="13" l="1"/>
</calcChain>
</file>

<file path=xl/sharedStrings.xml><?xml version="1.0" encoding="utf-8"?>
<sst xmlns="http://schemas.openxmlformats.org/spreadsheetml/2006/main" count="1792" uniqueCount="1075">
  <si>
    <t>Revenues</t>
  </si>
  <si>
    <t>590-000.000-540.100</t>
  </si>
  <si>
    <t>590-000.000-610.000</t>
  </si>
  <si>
    <t>590-000.000-641.000</t>
  </si>
  <si>
    <t>590-000.000-642.000</t>
  </si>
  <si>
    <t>590-000.000-645.000</t>
  </si>
  <si>
    <t>590-000.000-665.000</t>
  </si>
  <si>
    <t>590-000.000-678.101</t>
  </si>
  <si>
    <t>590-000.000-681.000</t>
  </si>
  <si>
    <t>FY 21-22</t>
  </si>
  <si>
    <t>590-000.000-692.000</t>
  </si>
  <si>
    <t>590-191.000-712.000</t>
  </si>
  <si>
    <t>UNEMPLOYMENT</t>
  </si>
  <si>
    <t>590-191.000-715.000</t>
  </si>
  <si>
    <t>F.I.C.A./MED</t>
  </si>
  <si>
    <t>590-191.000-716.000</t>
  </si>
  <si>
    <t>HOSPITALIZATION</t>
  </si>
  <si>
    <t>590-191.000-717.000</t>
  </si>
  <si>
    <t>EMPLOYEE LIFE &amp; DISABILITY INSURANCE</t>
  </si>
  <si>
    <t>590-191.000-718.000</t>
  </si>
  <si>
    <t>EMPLOYER RETIREMENT CONTRIBUTION-MERS</t>
  </si>
  <si>
    <t>590-191.000-702.000</t>
  </si>
  <si>
    <t>SALARY/WAGES</t>
  </si>
  <si>
    <t>590-191.000-722.000</t>
  </si>
  <si>
    <t>VACATION /PTO PAY</t>
  </si>
  <si>
    <t>590-191.000-723.000</t>
  </si>
  <si>
    <t>PERSONAL DAYS</t>
  </si>
  <si>
    <t>590-191.000-724.000</t>
  </si>
  <si>
    <t>BIRTHDAY PAY</t>
  </si>
  <si>
    <t>590-191.000-711.000</t>
  </si>
  <si>
    <t>WORKERS COMP</t>
  </si>
  <si>
    <t>590-191.000-720.000</t>
  </si>
  <si>
    <t>HOLIDAY PAY</t>
  </si>
  <si>
    <t>590-555.000-718.000</t>
  </si>
  <si>
    <t>590-852.000-724.000</t>
  </si>
  <si>
    <t>590-555.000-702.000</t>
  </si>
  <si>
    <t>590-852.000-711.000</t>
  </si>
  <si>
    <t>590-852.000-723.100</t>
  </si>
  <si>
    <t>FUNERAL LEAVE</t>
  </si>
  <si>
    <t>590-554.000-702.000</t>
  </si>
  <si>
    <t>590-554.000-711.000</t>
  </si>
  <si>
    <t>590-554.000-712.000</t>
  </si>
  <si>
    <t>590-554.000-715.000</t>
  </si>
  <si>
    <t>590-554.000-716.000</t>
  </si>
  <si>
    <t>590-554.000-717.000</t>
  </si>
  <si>
    <t>590-554.000-718.000</t>
  </si>
  <si>
    <t>590-852.000-723.000</t>
  </si>
  <si>
    <t>590-852.000-722.000</t>
  </si>
  <si>
    <t>590-852.000-721.000</t>
  </si>
  <si>
    <t>SICK PAY</t>
  </si>
  <si>
    <t>590-852.000-720.000</t>
  </si>
  <si>
    <t>590-555.000-711.000</t>
  </si>
  <si>
    <t>590-852.000-717.000</t>
  </si>
  <si>
    <t>590-555.000-712.000</t>
  </si>
  <si>
    <t>590-555.000-715.000</t>
  </si>
  <si>
    <t>590-555.000-716.000</t>
  </si>
  <si>
    <t>590-555.000-717.000</t>
  </si>
  <si>
    <t>590-852.000-718.000</t>
  </si>
  <si>
    <t>590-852.000-712.000</t>
  </si>
  <si>
    <t>590-852.000-715.000</t>
  </si>
  <si>
    <t>590-852.000-725.200</t>
  </si>
  <si>
    <t>LONGEVITY</t>
  </si>
  <si>
    <t>590-852.000-716.000</t>
  </si>
  <si>
    <t>590-555.000-741.000</t>
  </si>
  <si>
    <t>SUPPLIES &amp; MATERIALS</t>
  </si>
  <si>
    <t>590-191.000-730.000</t>
  </si>
  <si>
    <t>POSTAGE</t>
  </si>
  <si>
    <t>590-490.000-730.000</t>
  </si>
  <si>
    <t>BAD DEBT EXPENSE</t>
  </si>
  <si>
    <t>590-555.000-755.000</t>
  </si>
  <si>
    <t>GAS &amp; FUEL</t>
  </si>
  <si>
    <t>590-555.000-803.000</t>
  </si>
  <si>
    <t>CONTRACTED SERVICES</t>
  </si>
  <si>
    <t>590-551.000-801.600</t>
  </si>
  <si>
    <t>PROFESSIONAL SERVICES - ENGINEERING</t>
  </si>
  <si>
    <t>590-555.000-806.000</t>
  </si>
  <si>
    <t>CONTRACTED SERVICES BUILDING &amp; GROUNDS</t>
  </si>
  <si>
    <t>590-555.000-850.000</t>
  </si>
  <si>
    <t>TELEPHONE &amp; COMMUNICATIONS</t>
  </si>
  <si>
    <t>590-555.000-921.000</t>
  </si>
  <si>
    <t>ELECTRIC BILLS</t>
  </si>
  <si>
    <t>590-555.000-928.000</t>
  </si>
  <si>
    <t>NATURAL GAS BILLS</t>
  </si>
  <si>
    <t>590-555.000-865.000</t>
  </si>
  <si>
    <t>ED/TRAINING/MEETINGS</t>
  </si>
  <si>
    <t>SAMPLES &amp; TESTING</t>
  </si>
  <si>
    <t>590-191.000-757.000</t>
  </si>
  <si>
    <t>CREDIT CARD SERVICE FEES</t>
  </si>
  <si>
    <t>590-554.000-911.000</t>
  </si>
  <si>
    <t>INSURANCE/BONDS</t>
  </si>
  <si>
    <t>590-554.000-865.000</t>
  </si>
  <si>
    <t>590-191.000-911.000</t>
  </si>
  <si>
    <t>590-555.000-930.000</t>
  </si>
  <si>
    <t>REPAIRS &amp; MAINTENANCE</t>
  </si>
  <si>
    <t>590-191.000-865.000</t>
  </si>
  <si>
    <t>590-555.000-760.000</t>
  </si>
  <si>
    <t>EQUIPMENT RENTALS</t>
  </si>
  <si>
    <t>DEPRECIATION EXPENSE</t>
  </si>
  <si>
    <t>590-906.000-991.000</t>
  </si>
  <si>
    <t>DEBT SERVICE - INTEREST</t>
  </si>
  <si>
    <t>590-191.000-718.300</t>
  </si>
  <si>
    <t>MERS 401A EMPLOYER MATCH</t>
  </si>
  <si>
    <t>590-191.000-727.000</t>
  </si>
  <si>
    <t>OFFICE SUPPLIES</t>
  </si>
  <si>
    <t>590-191.000-741.000</t>
  </si>
  <si>
    <t>TRAINING &amp; MEETINGS</t>
  </si>
  <si>
    <t>OFFICE EQUIPMENT</t>
  </si>
  <si>
    <t>590-191.000-980.000</t>
  </si>
  <si>
    <t>590-490.000-741.000</t>
  </si>
  <si>
    <t>590-490.000-911.000</t>
  </si>
  <si>
    <t>590-554.000-760.000</t>
  </si>
  <si>
    <t>590-555.000-969.000</t>
  </si>
  <si>
    <t>VACATION/PTO PAY</t>
  </si>
  <si>
    <t>SEWER TAP IN</t>
  </si>
  <si>
    <t>SALE OF SEWER</t>
  </si>
  <si>
    <t>MATERIAL SALES</t>
  </si>
  <si>
    <t>INTEREST INCOME</t>
  </si>
  <si>
    <t>MML DISTRIBUTION</t>
  </si>
  <si>
    <t>GAIN FROM MEDC FOREGIVENESS</t>
  </si>
  <si>
    <t>CREDITS &amp; REFUNDS</t>
  </si>
  <si>
    <t>TOTAL REVENUES</t>
  </si>
  <si>
    <t>TOTAL EXPENDITURES</t>
  </si>
  <si>
    <t>NET OF REVENUES &amp; EXPENDITURES</t>
  </si>
  <si>
    <t>TRAINING/MEETINGS</t>
  </si>
  <si>
    <t>READY TO SERVE FEES</t>
  </si>
  <si>
    <t>590-555.000-960.100</t>
  </si>
  <si>
    <t>ARPA COVID RELIEF FUNDS</t>
  </si>
  <si>
    <t>590-852.000-725.000</t>
  </si>
  <si>
    <t>CLOTHING ALLOWANCE</t>
  </si>
  <si>
    <t>590-490.000-956.000</t>
  </si>
  <si>
    <t>MISCELLANEOUS</t>
  </si>
  <si>
    <t>ACTUAL</t>
  </si>
  <si>
    <t>PROJECTED</t>
  </si>
  <si>
    <t>101-000.000-402.000</t>
  </si>
  <si>
    <t>101-000.000-410.000</t>
  </si>
  <si>
    <t>101-000.000-423.000</t>
  </si>
  <si>
    <t>101-000.000-445.000</t>
  </si>
  <si>
    <t>101-000.000-447.000</t>
  </si>
  <si>
    <t>101-000.000-470.000</t>
  </si>
  <si>
    <t>101-000.000-501.001</t>
  </si>
  <si>
    <t>CURRENT RE TAXES</t>
  </si>
  <si>
    <t>CURRENT PP TAXES</t>
  </si>
  <si>
    <t>PILT PMTS</t>
  </si>
  <si>
    <t>PENALTY &amp; INT - TAXES</t>
  </si>
  <si>
    <t>ADMIN FEES - TAXES</t>
  </si>
  <si>
    <t>TRANSIENT MERCHANT PERMIT</t>
  </si>
  <si>
    <t>CARES ACT GRANT</t>
  </si>
  <si>
    <t>SOM - PLANTE REIMBURSEMENT</t>
  </si>
  <si>
    <t>LOCAL COMMUNITY STABALIZATION</t>
  </si>
  <si>
    <t>STATE SHARING REVENUE</t>
  </si>
  <si>
    <t>208-000.000-610.100</t>
  </si>
  <si>
    <t>208-000.000-610.200</t>
  </si>
  <si>
    <t>208-000.000-615.100</t>
  </si>
  <si>
    <t>208-000.000-615.200</t>
  </si>
  <si>
    <t>208-000.000-625.000</t>
  </si>
  <si>
    <t>208-000.000-625.100</t>
  </si>
  <si>
    <t>SEASONAL BERTH FEES</t>
  </si>
  <si>
    <t>TRANSIENT BERTH FEES</t>
  </si>
  <si>
    <t>SUMMER STORAGE FEES</t>
  </si>
  <si>
    <t>WINTER STORAGE FEES</t>
  </si>
  <si>
    <t>MISC. FEES &amp; SALES</t>
  </si>
  <si>
    <t>DAILY RAMP FEES</t>
  </si>
  <si>
    <t>203-000.000-665.000</t>
  </si>
  <si>
    <t>203-000.000-678.100</t>
  </si>
  <si>
    <t>203-000.000-678.101</t>
  </si>
  <si>
    <t>203-191.000-702.000</t>
  </si>
  <si>
    <t>203-191.000-711.000</t>
  </si>
  <si>
    <t>203-191.000-712.000</t>
  </si>
  <si>
    <t>203-191.000-715.000</t>
  </si>
  <si>
    <t>203-191.000-716.000</t>
  </si>
  <si>
    <t>203-191.000-717.000</t>
  </si>
  <si>
    <t>203-191.000-718.000</t>
  </si>
  <si>
    <t>203-191.000-718.300</t>
  </si>
  <si>
    <t>203-191.000-720.000</t>
  </si>
  <si>
    <t>203-191.000-722.000</t>
  </si>
  <si>
    <t>203-191.000-723.000</t>
  </si>
  <si>
    <t>203-191.000-724.000</t>
  </si>
  <si>
    <t>203-191.000-865.000</t>
  </si>
  <si>
    <t>203-451.000-801.600</t>
  </si>
  <si>
    <t>203-451.000-804.100</t>
  </si>
  <si>
    <t>203-463.000-702.000</t>
  </si>
  <si>
    <t>203-463.000-711.000</t>
  </si>
  <si>
    <t>203-463.000-712.000</t>
  </si>
  <si>
    <t>203-463.000-715.000</t>
  </si>
  <si>
    <t>203-463.000-716.000</t>
  </si>
  <si>
    <t>203-463.000-717.000</t>
  </si>
  <si>
    <t>203-463.000-718.000</t>
  </si>
  <si>
    <t>203-463.000-742.000</t>
  </si>
  <si>
    <t>203-463.000-743.000</t>
  </si>
  <si>
    <t>203-463.000-760.000</t>
  </si>
  <si>
    <t>203-463.000-911.000</t>
  </si>
  <si>
    <t>203-478.000-702.000</t>
  </si>
  <si>
    <t>203-478.000-702.100</t>
  </si>
  <si>
    <t>203-478.000-711.000</t>
  </si>
  <si>
    <t>203-478.000-712.000</t>
  </si>
  <si>
    <t>203-478.000-715.000</t>
  </si>
  <si>
    <t>203-478.000-716.000</t>
  </si>
  <si>
    <t>203-478.000-717.000</t>
  </si>
  <si>
    <t>203-478.000-718.000</t>
  </si>
  <si>
    <t>203-478.000-755.000</t>
  </si>
  <si>
    <t>203-478.000-760.000</t>
  </si>
  <si>
    <t>203-478.000-911.000</t>
  </si>
  <si>
    <t>203-000.000-546.000</t>
  </si>
  <si>
    <t>PROPERTY DAMAGE REIMBURSEMENT</t>
  </si>
  <si>
    <t>STATE PAYMENT ACT 51</t>
  </si>
  <si>
    <t>FICA/MED</t>
  </si>
  <si>
    <t>EMPLOYEE LIFE/DIS</t>
  </si>
  <si>
    <t>MERS</t>
  </si>
  <si>
    <t>PROF SERVICES - ENGINEERING</t>
  </si>
  <si>
    <t>PROF SERVICES - PAVING</t>
  </si>
  <si>
    <t>TREE REMOVAL</t>
  </si>
  <si>
    <t>STREET SIGNAGE</t>
  </si>
  <si>
    <t>WAGES - SHIFT PREMIUM</t>
  </si>
  <si>
    <t>203-490.000-741.000</t>
  </si>
  <si>
    <t>203-000.000-692.000</t>
  </si>
  <si>
    <t>203-463.000-741.000</t>
  </si>
  <si>
    <t>203-191.000-911.000</t>
  </si>
  <si>
    <t>203-451.000-741.000</t>
  </si>
  <si>
    <t>METRO ACT FUNDS</t>
  </si>
  <si>
    <t>203-000.000-570.000</t>
  </si>
  <si>
    <t>202-000.000-546.000</t>
  </si>
  <si>
    <t>202-000.000-600.100</t>
  </si>
  <si>
    <t>HIGHWAY MAINT. CONTRACT</t>
  </si>
  <si>
    <t>202-000.000-665.000</t>
  </si>
  <si>
    <t>202-000.000-692.000</t>
  </si>
  <si>
    <t>202-191.000-717.000</t>
  </si>
  <si>
    <t>202-191.000-718.000</t>
  </si>
  <si>
    <t>202-191.000-720.000</t>
  </si>
  <si>
    <t>202-191.000-722.000</t>
  </si>
  <si>
    <t>202-191.000-723.000</t>
  </si>
  <si>
    <t>202-191.000-716.000</t>
  </si>
  <si>
    <t>202-191.000-724.000</t>
  </si>
  <si>
    <t>202-191.000-865.000</t>
  </si>
  <si>
    <t>202-451.000-741.000</t>
  </si>
  <si>
    <t>202-451.000-806.100</t>
  </si>
  <si>
    <t>CONTRACT SERVICES-SIDEWALKS</t>
  </si>
  <si>
    <t>202-463.000-702.000</t>
  </si>
  <si>
    <t>202-463.000-711.000</t>
  </si>
  <si>
    <t>202-463.000-715.000</t>
  </si>
  <si>
    <t>202-463.000-712.000</t>
  </si>
  <si>
    <t>202-463.000-717.000</t>
  </si>
  <si>
    <t>202-463.000-718.000</t>
  </si>
  <si>
    <t>202-463.000-741.000</t>
  </si>
  <si>
    <t>202-463.000-760.000</t>
  </si>
  <si>
    <t>202-463.000-801.600</t>
  </si>
  <si>
    <t>202-463.000-803.000</t>
  </si>
  <si>
    <t>202-191.000-715.000</t>
  </si>
  <si>
    <t>202-463.000-911.000</t>
  </si>
  <si>
    <t>202-478.000-702.000</t>
  </si>
  <si>
    <t>202-478.000-702.100</t>
  </si>
  <si>
    <t>WAGES - SHIFT PREMIUM-DAYS</t>
  </si>
  <si>
    <t>202-478.000-702.300</t>
  </si>
  <si>
    <t>WAGES - SHIFT PREMIUM-MIDNIGHTS</t>
  </si>
  <si>
    <t>202-478.000-711.000</t>
  </si>
  <si>
    <t>202-463.000-716.000</t>
  </si>
  <si>
    <t>202-191.000-712.000</t>
  </si>
  <si>
    <t>202-191.000-711.000</t>
  </si>
  <si>
    <t>202-478.000-717.000</t>
  </si>
  <si>
    <t>202-478.000-718.000</t>
  </si>
  <si>
    <t>202-478.000-755.000</t>
  </si>
  <si>
    <t>202-478.000-760.000</t>
  </si>
  <si>
    <t>202-478.000-911.000</t>
  </si>
  <si>
    <t>202-480.000-702.000</t>
  </si>
  <si>
    <t>202-480.000-702.100</t>
  </si>
  <si>
    <t>202-480.000-702.220</t>
  </si>
  <si>
    <t>HWY SNOW HAULING - AFTERNOONS</t>
  </si>
  <si>
    <t>202-480.000-702.330</t>
  </si>
  <si>
    <t>HWY SNOW HAULING - MIDNIGHTS</t>
  </si>
  <si>
    <t>202-480.000-711.000</t>
  </si>
  <si>
    <t>202-480.000-712.000</t>
  </si>
  <si>
    <t>202-480.000-715.000</t>
  </si>
  <si>
    <t>202-480.000-716.000</t>
  </si>
  <si>
    <t>202-480.000-717.000</t>
  </si>
  <si>
    <t>202-480.000-718.000</t>
  </si>
  <si>
    <t>202-480.000-760.000</t>
  </si>
  <si>
    <t>202-480.000-760.200</t>
  </si>
  <si>
    <t>REMOVAL - EQUIPMENT</t>
  </si>
  <si>
    <t>202-191.000-702.000</t>
  </si>
  <si>
    <t>202-478.000-716.000</t>
  </si>
  <si>
    <t>202-478.000-715.000</t>
  </si>
  <si>
    <t>202-463.000-804.100</t>
  </si>
  <si>
    <t>CONTRACTED SERVICES - PAVING</t>
  </si>
  <si>
    <t>202-478.000-712.000</t>
  </si>
  <si>
    <t>202-451.000-801.600</t>
  </si>
  <si>
    <t>202-451.000-806.200</t>
  </si>
  <si>
    <t>CONTRACT SERVICES PAVING</t>
  </si>
  <si>
    <t>202-463.000-806.200</t>
  </si>
  <si>
    <t>202-191.000-860.000</t>
  </si>
  <si>
    <t>TRANSPORTATION &amp; TRAVEL</t>
  </si>
  <si>
    <t>WAGES - PART TIME</t>
  </si>
  <si>
    <t>202-000.000-678.101</t>
  </si>
  <si>
    <t>202-191.000-727.000</t>
  </si>
  <si>
    <t>202-478.000-702.200</t>
  </si>
  <si>
    <t>OPERATING TRANSFER IN - ROAD FUND</t>
  </si>
  <si>
    <t>203-000.000-699.204</t>
  </si>
  <si>
    <t>REIMBURSE ELECTRIC COSTS</t>
  </si>
  <si>
    <t>208-000.000-625.200</t>
  </si>
  <si>
    <t>208-000.000-625.700</t>
  </si>
  <si>
    <t>SEWAGE PUMPOUT FEES</t>
  </si>
  <si>
    <t>208-000.000-630.000</t>
  </si>
  <si>
    <t>TRAVEL LIFT FEES</t>
  </si>
  <si>
    <t>208-000.000-642.000</t>
  </si>
  <si>
    <t>ICE-POP-CHIPS</t>
  </si>
  <si>
    <t>208-000.000-645.000</t>
  </si>
  <si>
    <t>GAS &amp; FUEL SALES</t>
  </si>
  <si>
    <t>SEASONAL RAMP FEES</t>
  </si>
  <si>
    <t>208-000.000-665.000</t>
  </si>
  <si>
    <t>208-000.000-667.000</t>
  </si>
  <si>
    <t>BUILDING RENTAL</t>
  </si>
  <si>
    <t>208-000.000-675.000</t>
  </si>
  <si>
    <t>CONTRIBUTIONS</t>
  </si>
  <si>
    <t>208-000.000-692.000</t>
  </si>
  <si>
    <t>208-758.000-702.000</t>
  </si>
  <si>
    <t>208-758.000-703.000</t>
  </si>
  <si>
    <t>208-758.000-711.000</t>
  </si>
  <si>
    <t>208-758.000-712.000</t>
  </si>
  <si>
    <t>208-758.000-715.000</t>
  </si>
  <si>
    <t>208-758.000-716.000</t>
  </si>
  <si>
    <t>208-758.000-717.000</t>
  </si>
  <si>
    <t>208-758.000-718.000</t>
  </si>
  <si>
    <t>208-758.000-741.000</t>
  </si>
  <si>
    <t>208-758.000-753.000</t>
  </si>
  <si>
    <t>MARINE FUELS PURCHASE</t>
  </si>
  <si>
    <t>208-758.000-757.000</t>
  </si>
  <si>
    <t>208-758.000-801.100</t>
  </si>
  <si>
    <t>PROFESSIONAL SERVICES - AUDIT</t>
  </si>
  <si>
    <t>208-758.000-806.500</t>
  </si>
  <si>
    <t>CONTRACTED SERVICES - SW DISPOSAL</t>
  </si>
  <si>
    <t>208-758.000-850.000</t>
  </si>
  <si>
    <t>208-758.000-911.000</t>
  </si>
  <si>
    <t>208-758.000-921.000</t>
  </si>
  <si>
    <t>208-758.000-930.000</t>
  </si>
  <si>
    <t>208-000-000-678.101</t>
  </si>
  <si>
    <t>208-997.000-900.000</t>
  </si>
  <si>
    <t>591-000.000-621.100</t>
  </si>
  <si>
    <t>591-000.000-642.200</t>
  </si>
  <si>
    <t>WATER APPLICATION FEE</t>
  </si>
  <si>
    <t>591-000.000-645.000</t>
  </si>
  <si>
    <t>591-000.000-655.100</t>
  </si>
  <si>
    <t>PENALTIES</t>
  </si>
  <si>
    <t>591-000.002-655.100</t>
  </si>
  <si>
    <t>591-000.002-642.000</t>
  </si>
  <si>
    <t>SALE OF WATER/SEWER</t>
  </si>
  <si>
    <t>591-000.002-641.000</t>
  </si>
  <si>
    <t>DEBT RETIREMENT FEES</t>
  </si>
  <si>
    <t>591-000.000-642.000</t>
  </si>
  <si>
    <t>591-000.001-621.100</t>
  </si>
  <si>
    <t>591-000.001-640.000</t>
  </si>
  <si>
    <t>CONTRACT SERVICES - WHITE PINE</t>
  </si>
  <si>
    <t>591-000.001-641.000</t>
  </si>
  <si>
    <t>591-000.001-642.000</t>
  </si>
  <si>
    <t>591-000.001-642.100</t>
  </si>
  <si>
    <t>RAW WATER CHARGES</t>
  </si>
  <si>
    <t>591-000.001-655.100</t>
  </si>
  <si>
    <t>591-000.002-621.100</t>
  </si>
  <si>
    <t>591-000.000-641.000</t>
  </si>
  <si>
    <t>591-000.000-665.000</t>
  </si>
  <si>
    <t>591-000.000-670.000</t>
  </si>
  <si>
    <t>591-000.000-692.000</t>
  </si>
  <si>
    <t>591-191.000-702.000</t>
  </si>
  <si>
    <t>591-191.000-712.000</t>
  </si>
  <si>
    <t>591-191.000-715.000</t>
  </si>
  <si>
    <t>591-191.000-716.000</t>
  </si>
  <si>
    <t>591-191.000-717.000</t>
  </si>
  <si>
    <t>591-191.000-718.000</t>
  </si>
  <si>
    <t>591-191.000-720.000</t>
  </si>
  <si>
    <t>591-191.000-722.000</t>
  </si>
  <si>
    <t>591-191.000-723.000</t>
  </si>
  <si>
    <t>591-191.000-724.000</t>
  </si>
  <si>
    <t>591-556.000-702.000</t>
  </si>
  <si>
    <t>591-556.000-711.000</t>
  </si>
  <si>
    <t>591-556.000-712.000</t>
  </si>
  <si>
    <t>591-556.000-715.000</t>
  </si>
  <si>
    <t>591-556.000-716.000</t>
  </si>
  <si>
    <t>591-556.000-717.000</t>
  </si>
  <si>
    <t>591-556.000-718.000</t>
  </si>
  <si>
    <t>591-557.000-718.000</t>
  </si>
  <si>
    <t>591-557.000-717.000</t>
  </si>
  <si>
    <t>591-557.000-716.000</t>
  </si>
  <si>
    <t>591-557.000-715.000</t>
  </si>
  <si>
    <t>591-557.000-712.000</t>
  </si>
  <si>
    <t>591-557.000-711.000</t>
  </si>
  <si>
    <t>591-557.000-702.000</t>
  </si>
  <si>
    <t>591-191.000-711.000</t>
  </si>
  <si>
    <t>591-557.000-741.000</t>
  </si>
  <si>
    <t>591-191.000-727.000</t>
  </si>
  <si>
    <t>591-191.000-741.000</t>
  </si>
  <si>
    <t>591-556.000-730.000</t>
  </si>
  <si>
    <t>591-556.000-741.000</t>
  </si>
  <si>
    <t>591-556.000-755.000</t>
  </si>
  <si>
    <t>591-191.000-730.000</t>
  </si>
  <si>
    <t>591-557.000-806.500</t>
  </si>
  <si>
    <t>591-556.000-803.000</t>
  </si>
  <si>
    <t>591-556.000-801.600</t>
  </si>
  <si>
    <t>591-556.000-850.000</t>
  </si>
  <si>
    <t>591-556.000-921.000</t>
  </si>
  <si>
    <t>591-556.000-928.000</t>
  </si>
  <si>
    <t>591-557.000-930.000</t>
  </si>
  <si>
    <t>591-556.000-937.000</t>
  </si>
  <si>
    <t>VEHICLE MAINTENANCE</t>
  </si>
  <si>
    <t>591-556.000-865.000</t>
  </si>
  <si>
    <t>REPAIR &amp; MAINT. SUPPLIES</t>
  </si>
  <si>
    <t>591-556.000-860.000</t>
  </si>
  <si>
    <t>591-556.000-934.000</t>
  </si>
  <si>
    <t>591-191.000-980.000</t>
  </si>
  <si>
    <t>591-191.000-865.000</t>
  </si>
  <si>
    <t>591-191.000-757.000</t>
  </si>
  <si>
    <t>591-556.000-955.000</t>
  </si>
  <si>
    <t>591-557.000-865.000</t>
  </si>
  <si>
    <t>591-556.000-930.000</t>
  </si>
  <si>
    <t>591-557.000-911.000</t>
  </si>
  <si>
    <t>591-556.000-760.000</t>
  </si>
  <si>
    <t>591-906.000-991.000</t>
  </si>
  <si>
    <t>REVENUES</t>
  </si>
  <si>
    <t>591-000.000-622.000</t>
  </si>
  <si>
    <t>MISC. INCOME</t>
  </si>
  <si>
    <t>WATER ON &amp; OFF</t>
  </si>
  <si>
    <t>591-000.000-678.101</t>
  </si>
  <si>
    <t>591-191.000-938.000</t>
  </si>
  <si>
    <t>591-191.000-990.300</t>
  </si>
  <si>
    <t>MISC. EXP</t>
  </si>
  <si>
    <t>591-556.000-911.000</t>
  </si>
  <si>
    <t>591-557.000-755.000</t>
  </si>
  <si>
    <t>591-555.000-969.000</t>
  </si>
  <si>
    <t>CONTRACTED SERVICES - TECH SUPPORT</t>
  </si>
  <si>
    <t>591-556.000-807.000</t>
  </si>
  <si>
    <t>Administration</t>
  </si>
  <si>
    <t>Construction</t>
  </si>
  <si>
    <t>Fringe Benefits</t>
  </si>
  <si>
    <t>ZONING FEE</t>
  </si>
  <si>
    <t>LEASED PROPERTY - CELL TOWERS</t>
  </si>
  <si>
    <t>FRANCHISE FEES</t>
  </si>
  <si>
    <t>SALE OF EQUIPMENT</t>
  </si>
  <si>
    <t>101-000.000-502.000</t>
  </si>
  <si>
    <t>101-000.000-574.000</t>
  </si>
  <si>
    <t>101-000.000-539.700</t>
  </si>
  <si>
    <t>101-000.000-622.000</t>
  </si>
  <si>
    <t>101-000.000-656.000</t>
  </si>
  <si>
    <t>101-000.000-665.000</t>
  </si>
  <si>
    <t>101-000.000-668.000</t>
  </si>
  <si>
    <t>101-000.000-671.000</t>
  </si>
  <si>
    <t>101-000.000-675.000</t>
  </si>
  <si>
    <t>101-000.000-678.101</t>
  </si>
  <si>
    <t>101-000.000-692.000</t>
  </si>
  <si>
    <t>ADMINISTRATION</t>
  </si>
  <si>
    <t>101-191.000-702.000</t>
  </si>
  <si>
    <t>101-191.000-711.000</t>
  </si>
  <si>
    <t>101-191.000-712.000</t>
  </si>
  <si>
    <t>101-191.000-715.000</t>
  </si>
  <si>
    <t>101-191.000-716.000</t>
  </si>
  <si>
    <t>101-191.000-717.000</t>
  </si>
  <si>
    <t>101-191.000-718.000</t>
  </si>
  <si>
    <t>101-191.000-718.300</t>
  </si>
  <si>
    <t>101-191.000-720.000</t>
  </si>
  <si>
    <t>101-191.000-722.000</t>
  </si>
  <si>
    <t>101-191.000-724.000</t>
  </si>
  <si>
    <t>101-191.000-730.000</t>
  </si>
  <si>
    <t>101-191.000-911.000</t>
  </si>
  <si>
    <t>101-191.000-980.000</t>
  </si>
  <si>
    <t>101-191.000-950.000</t>
  </si>
  <si>
    <t>MISC. EXPENSE</t>
  </si>
  <si>
    <t>LAND BANK FEE</t>
  </si>
  <si>
    <t>PENALTIES &amp; INTEREST</t>
  </si>
  <si>
    <t>SOM - PREVIOUS YR W/H TAXES</t>
  </si>
  <si>
    <t>101-191.000-960.200</t>
  </si>
  <si>
    <t>101-191.000-965.100</t>
  </si>
  <si>
    <t>101-191.000-965.101</t>
  </si>
  <si>
    <t>101-191.000-965.102</t>
  </si>
  <si>
    <t>SALARIES/WAGES</t>
  </si>
  <si>
    <t>101-191.000-741.000</t>
  </si>
  <si>
    <t>101-191.000-858.000</t>
  </si>
  <si>
    <t>101-191.000-860.000</t>
  </si>
  <si>
    <t>101-191.000-861.000</t>
  </si>
  <si>
    <t>101-191.000-865.000</t>
  </si>
  <si>
    <t>LIFE &amp; DIS INSURANCE</t>
  </si>
  <si>
    <t>MERS CONTRIBUTION</t>
  </si>
  <si>
    <t>MERS 401A MATCH</t>
  </si>
  <si>
    <t>LONGETIVITY</t>
  </si>
  <si>
    <t>MEMBERSHIP &amp; DUES</t>
  </si>
  <si>
    <t>LODGING &amp; PER DIEM</t>
  </si>
  <si>
    <t>101-191.000-850.000</t>
  </si>
  <si>
    <t>101-191.000-802.100</t>
  </si>
  <si>
    <t>FED - PREVIOUS YR W/H TAXES</t>
  </si>
  <si>
    <t>101-191.000-801.100</t>
  </si>
  <si>
    <t>DATA PROCESSING</t>
  </si>
  <si>
    <t>101-191.000-808.000</t>
  </si>
  <si>
    <t>101-191.000-852.000</t>
  </si>
  <si>
    <t>INTERNET</t>
  </si>
  <si>
    <t>OFFICE ADDITIONS &amp; IMPROVEMENTS</t>
  </si>
  <si>
    <t>101-191.000-975.000</t>
  </si>
  <si>
    <t>101-191.000-982.000</t>
  </si>
  <si>
    <t>COMPUTER SOFTWARE</t>
  </si>
  <si>
    <t>101-191.000-801.200</t>
  </si>
  <si>
    <t>GARBAGE DISPOSAL</t>
  </si>
  <si>
    <t>NATURAL GAS</t>
  </si>
  <si>
    <t>101-441.000-702.000</t>
  </si>
  <si>
    <t>101-441.000-711.000</t>
  </si>
  <si>
    <t>101-441.000-712.000</t>
  </si>
  <si>
    <t>101-441.000-715.000</t>
  </si>
  <si>
    <t>101-441.000-716.000</t>
  </si>
  <si>
    <t>101-441.000-717.000</t>
  </si>
  <si>
    <t>101-441.000-718.000</t>
  </si>
  <si>
    <t>101-441.000-720.000</t>
  </si>
  <si>
    <t>101-441.000-721.000</t>
  </si>
  <si>
    <t>101-441.000-722.000</t>
  </si>
  <si>
    <t>101-441.000-723.000</t>
  </si>
  <si>
    <t>101-441.000-723.100</t>
  </si>
  <si>
    <t>101-441.000-724.000</t>
  </si>
  <si>
    <t>101-441.000-725.200</t>
  </si>
  <si>
    <t>101-441.000-863.000</t>
  </si>
  <si>
    <t>CDL EXPENSES</t>
  </si>
  <si>
    <t>101-448.000-741.000</t>
  </si>
  <si>
    <t>101-448.000-760.000</t>
  </si>
  <si>
    <t>101-448.000-806.500</t>
  </si>
  <si>
    <t>101-448.000-850.000</t>
  </si>
  <si>
    <t>101-448.000-911.000</t>
  </si>
  <si>
    <t>101-448.000-921.000</t>
  </si>
  <si>
    <t>ELECTRIC - STREETLIGHTS</t>
  </si>
  <si>
    <t>101-448.000-925.000</t>
  </si>
  <si>
    <t>ELECTRIC - STREETLIGHTS - DOWNTOWN</t>
  </si>
  <si>
    <t>101-448.000-925.100</t>
  </si>
  <si>
    <t>101-191.000-905.000</t>
  </si>
  <si>
    <t>PRINTING &amp; PUBLISHING</t>
  </si>
  <si>
    <t>101-448.000-928.000</t>
  </si>
  <si>
    <t>ADDITIONS &amp; IMPROVEMENTS</t>
  </si>
  <si>
    <t>101-861.000-718.100</t>
  </si>
  <si>
    <t>101-861.000-718.000</t>
  </si>
  <si>
    <t>OMH MERS</t>
  </si>
  <si>
    <t>MERS BUY OUTS</t>
  </si>
  <si>
    <t>COMMUNITY PROMOTION - ADVERTISING</t>
  </si>
  <si>
    <t>WUPPDR CONTRIBUTION</t>
  </si>
  <si>
    <t>101-977.000-881.000</t>
  </si>
  <si>
    <t>101-977.000-891.000</t>
  </si>
  <si>
    <t>101-191.000-801.700</t>
  </si>
  <si>
    <t>PROF SERVICES - CONSULTING</t>
  </si>
  <si>
    <t>COMPUTER EQUIPMENT</t>
  </si>
  <si>
    <t>101-191.000-981.000</t>
  </si>
  <si>
    <t>101-448.000-930.000</t>
  </si>
  <si>
    <t>101-448.000-975.000</t>
  </si>
  <si>
    <t>101-755.000-741.000</t>
  </si>
  <si>
    <t>101-755.000-806.500</t>
  </si>
  <si>
    <t>101-755.000-850.000</t>
  </si>
  <si>
    <t>101-755.000-911.000</t>
  </si>
  <si>
    <t>101-755.000-921.000</t>
  </si>
  <si>
    <t>101-755.000-928.000</t>
  </si>
  <si>
    <t>101-755.000-930.000</t>
  </si>
  <si>
    <t>101-441.000-725.000</t>
  </si>
  <si>
    <t>101-901.000-978.000</t>
  </si>
  <si>
    <t>PROPERTY IMPROVEMENTS - REHAB</t>
  </si>
  <si>
    <t>101-977.000-880.000</t>
  </si>
  <si>
    <t>FOR SERVICES RENDERED</t>
  </si>
  <si>
    <t>DONATIONS</t>
  </si>
  <si>
    <t>101-977.000-882.000</t>
  </si>
  <si>
    <t>LAKESHORE LIGHTING GRANT</t>
  </si>
  <si>
    <t>101-000.000-539.650</t>
  </si>
  <si>
    <t>FOIA REQUEST</t>
  </si>
  <si>
    <t>101-000.000-622.100</t>
  </si>
  <si>
    <t>WESTWOOD DIVIDEND</t>
  </si>
  <si>
    <t>101-000.000-623.000</t>
  </si>
  <si>
    <t>101-000.000-693.000</t>
  </si>
  <si>
    <t>TOTAL REVENUE</t>
  </si>
  <si>
    <t>101-441.000-858.000</t>
  </si>
  <si>
    <t>101-441.000-865.000</t>
  </si>
  <si>
    <t>NO TIME LOST</t>
  </si>
  <si>
    <t>101-441.000-720.200</t>
  </si>
  <si>
    <t>BLDG, GROUNDS &amp; STREET LIGHTS</t>
  </si>
  <si>
    <t>REC. BUILDING</t>
  </si>
  <si>
    <t>COMMUNITY DEVELOPMENT</t>
  </si>
  <si>
    <t>OTHERS</t>
  </si>
  <si>
    <t>ROSE ISLAND PADDLE CRAFT</t>
  </si>
  <si>
    <t>FY 22-23</t>
  </si>
  <si>
    <t>202-191.000-718.300</t>
  </si>
  <si>
    <t>202-191.000-801.100</t>
  </si>
  <si>
    <t>202-191.000-911.000</t>
  </si>
  <si>
    <t>CONSTRUCTION</t>
  </si>
  <si>
    <t>MAINTENANCE</t>
  </si>
  <si>
    <t>202-463.000-921.000</t>
  </si>
  <si>
    <t>202-463.000-720.000</t>
  </si>
  <si>
    <t>202-463.000-721.000</t>
  </si>
  <si>
    <t>202-463.000-722.000</t>
  </si>
  <si>
    <t>202-463.000-723.000</t>
  </si>
  <si>
    <t>202-463.000-723.100</t>
  </si>
  <si>
    <t>202-463.000-724.000</t>
  </si>
  <si>
    <t>202-463.000-725.000</t>
  </si>
  <si>
    <t>SNOW &amp; ICE REMOVAL</t>
  </si>
  <si>
    <t>202-478.000-744.000</t>
  </si>
  <si>
    <t>SALT &amp; SAND</t>
  </si>
  <si>
    <t>202-478.000-725.000</t>
  </si>
  <si>
    <t>203-191.000-801.100</t>
  </si>
  <si>
    <t>ADMINISTRATIVE</t>
  </si>
  <si>
    <t>101 General Fund</t>
  </si>
  <si>
    <t>Expenditures</t>
  </si>
  <si>
    <t>Net</t>
  </si>
  <si>
    <t>202 Major Streets</t>
  </si>
  <si>
    <t>203 Local Steets</t>
  </si>
  <si>
    <t>206 Fire Fund</t>
  </si>
  <si>
    <t>208 Marina Fund</t>
  </si>
  <si>
    <t>248 DDA</t>
  </si>
  <si>
    <t>590 Sewer Fund</t>
  </si>
  <si>
    <t>591 Water Fund</t>
  </si>
  <si>
    <t>641 Equipment</t>
  </si>
  <si>
    <t>202-463.000-725.200</t>
  </si>
  <si>
    <t>202-191.000-741.000</t>
  </si>
  <si>
    <t>202-478.000-741.000</t>
  </si>
  <si>
    <t>206-000.000-665.000</t>
  </si>
  <si>
    <t>206-000.000-678.101</t>
  </si>
  <si>
    <t>206-000.000-580.100</t>
  </si>
  <si>
    <t>206-000.000-692.000</t>
  </si>
  <si>
    <t>206-336.000-702.000</t>
  </si>
  <si>
    <t>206-336.000-715.000</t>
  </si>
  <si>
    <t>206-336.000-716.000</t>
  </si>
  <si>
    <t>206-336.000-717.000</t>
  </si>
  <si>
    <t>206-336.000-718.000</t>
  </si>
  <si>
    <t>206-336.000-725.000</t>
  </si>
  <si>
    <t>206-336.000-741.000</t>
  </si>
  <si>
    <t>206-336.000-755.000</t>
  </si>
  <si>
    <t>206-336.000-801.200</t>
  </si>
  <si>
    <t>206-336.000-801.100</t>
  </si>
  <si>
    <t>206-336.000-850.000</t>
  </si>
  <si>
    <t>206-336.000-865.000</t>
  </si>
  <si>
    <t>206-336.000-911.000</t>
  </si>
  <si>
    <t>206-336.000-921.000</t>
  </si>
  <si>
    <t>206-336.000-928.000</t>
  </si>
  <si>
    <t>206-336.000-930.000</t>
  </si>
  <si>
    <t>206-336.000-937.000</t>
  </si>
  <si>
    <t>206-336.000-960.000</t>
  </si>
  <si>
    <t>206-336.000-975.000</t>
  </si>
  <si>
    <t>206-336.000-980.000</t>
  </si>
  <si>
    <t>EMPLOYEE LIFE &amp; DIS</t>
  </si>
  <si>
    <t>EMPLOYER MERS</t>
  </si>
  <si>
    <t>PROF SERVICES - LEGAL</t>
  </si>
  <si>
    <t>MAINTENANCE WAGES</t>
  </si>
  <si>
    <t>REIMBURSEMENT FOR EXPENSES</t>
  </si>
  <si>
    <t>PROF SERVICES - AUDIT</t>
  </si>
  <si>
    <t>206-336.000-801.600</t>
  </si>
  <si>
    <t>TWP MILLAGE</t>
  </si>
  <si>
    <t>206-000.000-960.000</t>
  </si>
  <si>
    <t>PROF SERVICES</t>
  </si>
  <si>
    <t>SALE OF PROPERTY</t>
  </si>
  <si>
    <t>590-191.000-801.000</t>
  </si>
  <si>
    <t>590-191.000-801.100</t>
  </si>
  <si>
    <t>590-191.000-860.000</t>
  </si>
  <si>
    <t>590-191.000-956.000</t>
  </si>
  <si>
    <t>590-555.000-720.000</t>
  </si>
  <si>
    <t>590-555.000-723.000</t>
  </si>
  <si>
    <t>590-555.000-723.100</t>
  </si>
  <si>
    <t>590-555.000-722.000</t>
  </si>
  <si>
    <t>590-555.000-724.000</t>
  </si>
  <si>
    <t>590-555.000-725.000</t>
  </si>
  <si>
    <t>590-555.000-725.200</t>
  </si>
  <si>
    <t>590-555.000-721.000</t>
  </si>
  <si>
    <t>590-554.000-930.000</t>
  </si>
  <si>
    <t>WATER TEST FEES</t>
  </si>
  <si>
    <t>591-000.000-678.100</t>
  </si>
  <si>
    <t>GAIN FROM MEDC LOAN FORGIVENESS</t>
  </si>
  <si>
    <t>591-000.000-681.000</t>
  </si>
  <si>
    <t>591-191.000-718.300</t>
  </si>
  <si>
    <t>641-000.000-665.000</t>
  </si>
  <si>
    <t>641-000.000-668.100</t>
  </si>
  <si>
    <t>641-000.000-668.200</t>
  </si>
  <si>
    <t>641-000.000-673.300</t>
  </si>
  <si>
    <t>641-000.000-678.101</t>
  </si>
  <si>
    <t>641-000.000-688.000</t>
  </si>
  <si>
    <t>641-000.000-692.000</t>
  </si>
  <si>
    <t>RENTS - INTERDEPARTMENTAL</t>
  </si>
  <si>
    <t>RENTS - PRIVATE</t>
  </si>
  <si>
    <t>SANDING</t>
  </si>
  <si>
    <t>641-191.000-801.100</t>
  </si>
  <si>
    <t>TOOLS &amp; SHOP SUPPLIES</t>
  </si>
  <si>
    <t>641-191.000-702.000</t>
  </si>
  <si>
    <t>641-191.000-711.000</t>
  </si>
  <si>
    <t>641-191.000-712.000</t>
  </si>
  <si>
    <t>641-191.000-715.000</t>
  </si>
  <si>
    <t>641-191.000-716.000</t>
  </si>
  <si>
    <t>641-191.000-717.000</t>
  </si>
  <si>
    <t>641-191.000-718.000</t>
  </si>
  <si>
    <t>641-191.000-718.300</t>
  </si>
  <si>
    <t>641-191.000-720.000</t>
  </si>
  <si>
    <t>641-191.000-722.000</t>
  </si>
  <si>
    <t>641-191.000-723.000</t>
  </si>
  <si>
    <t>641-191.000-724.000</t>
  </si>
  <si>
    <t>641-191.000-741.000</t>
  </si>
  <si>
    <t>641-540.000-702.000</t>
  </si>
  <si>
    <t>641-540.000-711.000</t>
  </si>
  <si>
    <t>641-540.000-712.000</t>
  </si>
  <si>
    <t>641-540.000-715.000</t>
  </si>
  <si>
    <t>641-540.000-716.000</t>
  </si>
  <si>
    <t>641-540.000-717.000</t>
  </si>
  <si>
    <t>641-540.000-718.000</t>
  </si>
  <si>
    <t>641-540.000-720.000</t>
  </si>
  <si>
    <t>641-540.000-721.000</t>
  </si>
  <si>
    <t>641-540.000-722.000</t>
  </si>
  <si>
    <t>641-540.000-723.000</t>
  </si>
  <si>
    <t>641-540.000-723.100</t>
  </si>
  <si>
    <t>641-540.000-724.000</t>
  </si>
  <si>
    <t>641-540.000-725.000</t>
  </si>
  <si>
    <t>641-540.000-738.000</t>
  </si>
  <si>
    <t>641-540.000-755.000</t>
  </si>
  <si>
    <t>641-540.000-741.000</t>
  </si>
  <si>
    <t>641-540.000-850.000</t>
  </si>
  <si>
    <t>641-540.000-863.000</t>
  </si>
  <si>
    <t>641-540.000-911.000</t>
  </si>
  <si>
    <t>641-540.000-921.000</t>
  </si>
  <si>
    <t>641-540.000-928.000</t>
  </si>
  <si>
    <t>641-540.000-937.000</t>
  </si>
  <si>
    <t>591-556.000-720.000</t>
  </si>
  <si>
    <t>591-556.000-721.000</t>
  </si>
  <si>
    <t>591-556.000-723.000</t>
  </si>
  <si>
    <t>591-556.000-724.000</t>
  </si>
  <si>
    <t>591-191.000-860.000</t>
  </si>
  <si>
    <t>591-191.000-801.100</t>
  </si>
  <si>
    <t>TRAVEL &amp; TRANSPORTATION</t>
  </si>
  <si>
    <t>591-191.000-911.000</t>
  </si>
  <si>
    <t>591-557.000-720.000</t>
  </si>
  <si>
    <t>591-557.000-721.000</t>
  </si>
  <si>
    <t>591-557.000-722.000</t>
  </si>
  <si>
    <t>591-557.000-723.000</t>
  </si>
  <si>
    <t>591-557.000-723.100</t>
  </si>
  <si>
    <t>591-557.000-724.000</t>
  </si>
  <si>
    <t>591-557.000-725.000</t>
  </si>
  <si>
    <t>591-557.000-725.200</t>
  </si>
  <si>
    <t>591-557.000-803.000</t>
  </si>
  <si>
    <t>101-000.000-502.100</t>
  </si>
  <si>
    <t>EPA ESTUARY GRANT</t>
  </si>
  <si>
    <t>101-191.000-727.000</t>
  </si>
  <si>
    <t>101-191.000-882.000</t>
  </si>
  <si>
    <t>101-191.000-891.000</t>
  </si>
  <si>
    <t>COMMUNITY PROMOTION</t>
  </si>
  <si>
    <t>PETTY CASH OFFAGES</t>
  </si>
  <si>
    <t>101-191.000-951.100</t>
  </si>
  <si>
    <t>PARKS &amp; REC</t>
  </si>
  <si>
    <t>101-441.000-741.000</t>
  </si>
  <si>
    <t>101-441.000-921.000</t>
  </si>
  <si>
    <t>101-441.000-930.000</t>
  </si>
  <si>
    <t>101-441.000-930.100</t>
  </si>
  <si>
    <t>GROUND MAINTENANCE</t>
  </si>
  <si>
    <t>ONTONAGON ESTUARY</t>
  </si>
  <si>
    <t>RICC PARK EXPENSES</t>
  </si>
  <si>
    <t>101-441.000-965.400</t>
  </si>
  <si>
    <t>101-441.000-965.500</t>
  </si>
  <si>
    <t>101-441.000-974.000</t>
  </si>
  <si>
    <t>PADDLE CRAFT GRANT</t>
  </si>
  <si>
    <t>MISC EXP</t>
  </si>
  <si>
    <t>206-336.000-711.000</t>
  </si>
  <si>
    <t>206-336.000-712.000</t>
  </si>
  <si>
    <t>FDCVT GRANT</t>
  </si>
  <si>
    <t>RESCUE TRUCK (FDCVT)</t>
  </si>
  <si>
    <t>LOCAL STREET MILLAGE</t>
  </si>
  <si>
    <t>203-000.000-666.000</t>
  </si>
  <si>
    <t>203-191.000-727.000</t>
  </si>
  <si>
    <t>203-191.000-990.300</t>
  </si>
  <si>
    <t>203-191.000-860.000</t>
  </si>
  <si>
    <t>203-463.000-921.000</t>
  </si>
  <si>
    <t>203-463.000-723.100</t>
  </si>
  <si>
    <t>203-463.000-724.000</t>
  </si>
  <si>
    <t>203-463.000-725.000</t>
  </si>
  <si>
    <t>203-463.000-725.200</t>
  </si>
  <si>
    <t>203-463.000-720.000</t>
  </si>
  <si>
    <t>203-463.000-721.000</t>
  </si>
  <si>
    <t>203-463.000-722.000</t>
  </si>
  <si>
    <t>203-463.000-723.000</t>
  </si>
  <si>
    <t>203-478.000-725.000</t>
  </si>
  <si>
    <t>203-478.000-741.000</t>
  </si>
  <si>
    <t>203-478.000-744.000</t>
  </si>
  <si>
    <t>SEPTAGE DISPOSAL</t>
  </si>
  <si>
    <t>590-000.000-642.101</t>
  </si>
  <si>
    <t>WASTEWATER TESTING</t>
  </si>
  <si>
    <t>590-000.000-642.300</t>
  </si>
  <si>
    <t>591-000.000-641.100</t>
  </si>
  <si>
    <t>CURB STOP INSTALLATION</t>
  </si>
  <si>
    <t>248-000.000-665.000</t>
  </si>
  <si>
    <t>248-000.000-673.200</t>
  </si>
  <si>
    <t>248-000.000-675.000</t>
  </si>
  <si>
    <t>248-000.000-673.202</t>
  </si>
  <si>
    <t>248-223.000-801.100</t>
  </si>
  <si>
    <t>248-692.000-741.000</t>
  </si>
  <si>
    <t>DDA EXPENDITURES</t>
  </si>
  <si>
    <t>248-692.000-801.000</t>
  </si>
  <si>
    <t>248-692.000-858.000</t>
  </si>
  <si>
    <t>248-692.000-905.000</t>
  </si>
  <si>
    <t>248-102.000-760.000</t>
  </si>
  <si>
    <t>248-692.000-809.000</t>
  </si>
  <si>
    <t>319 RIVER ST EXPENSES</t>
  </si>
  <si>
    <t>248-223.000-803.000</t>
  </si>
  <si>
    <t>248-692.000-883.000</t>
  </si>
  <si>
    <t>DEPRECIATION</t>
  </si>
  <si>
    <t>101-441.000-760.000</t>
  </si>
  <si>
    <t>BUDGET</t>
  </si>
  <si>
    <t>202-463.000-743.000</t>
  </si>
  <si>
    <t>EXPENSES</t>
  </si>
  <si>
    <t>HIGHWAY MAINTENANCE - MDOT</t>
  </si>
  <si>
    <t>SEWER PLANT OPERATIONS</t>
  </si>
  <si>
    <t>OPERATIONS OF SEWER SYSTEM</t>
  </si>
  <si>
    <t>DEBT SERVICE</t>
  </si>
  <si>
    <t>WATER PLANT OPERATIONS</t>
  </si>
  <si>
    <t>WATER DISTRIBUTION SYSTEM</t>
  </si>
  <si>
    <t>EQUIPMENT</t>
  </si>
  <si>
    <t>WATER/SEWER</t>
  </si>
  <si>
    <t>101-000.000-502.102</t>
  </si>
  <si>
    <t>206-000.000-501.100</t>
  </si>
  <si>
    <t>206-901.000-970.101</t>
  </si>
  <si>
    <t>208-191.000-702.000</t>
  </si>
  <si>
    <t>208-758.000-959.100</t>
  </si>
  <si>
    <t>208-758.000-959.000</t>
  </si>
  <si>
    <t>FY 23-24</t>
  </si>
  <si>
    <t>590-191.000-723.100</t>
  </si>
  <si>
    <t>590-191.000-801.200</t>
  </si>
  <si>
    <t>590-191.000-801.701</t>
  </si>
  <si>
    <t>PROF SERVICES - ORDINANCES</t>
  </si>
  <si>
    <t>590-191.000-850.000</t>
  </si>
  <si>
    <t>590-555.000-718.300</t>
  </si>
  <si>
    <t>590-555.000-981.203</t>
  </si>
  <si>
    <t>MANHOLE REPLACEMENT</t>
  </si>
  <si>
    <t>208-191.000-715.000</t>
  </si>
  <si>
    <t>208-191.000-716.000</t>
  </si>
  <si>
    <t>208-191.000-717.000</t>
  </si>
  <si>
    <t>208-191.000-718.300</t>
  </si>
  <si>
    <t>208-191.000-801.701</t>
  </si>
  <si>
    <t>208-758.000-718.300</t>
  </si>
  <si>
    <t>208-758.000-801.800</t>
  </si>
  <si>
    <t>PROFESSIONAL SERVICES - INSPECTION</t>
  </si>
  <si>
    <t>WATER METER</t>
  </si>
  <si>
    <t>STATE OF MICH. SALES TAX</t>
  </si>
  <si>
    <t>101-000.000-673.202</t>
  </si>
  <si>
    <t>REIMBURSEMENT FOR BENCHES</t>
  </si>
  <si>
    <t>101-000.000-671.200</t>
  </si>
  <si>
    <t>101-000.000-675.101</t>
  </si>
  <si>
    <t>MERS FLYER/ADS DONATIONS</t>
  </si>
  <si>
    <t>101-000.000-678.102</t>
  </si>
  <si>
    <t>MML DISTRIBUTION (MCAA SURPLUS)</t>
  </si>
  <si>
    <t>101-191.000-801.701</t>
  </si>
  <si>
    <t>101-755.000-712.000</t>
  </si>
  <si>
    <t>101-755.000-715.000</t>
  </si>
  <si>
    <t>101-755.000-716.000</t>
  </si>
  <si>
    <t>101-755.000-718.000</t>
  </si>
  <si>
    <t>MI ENHANCEMENT GRANT</t>
  </si>
  <si>
    <t>101-000.000-502.104</t>
  </si>
  <si>
    <t>101-000.000-502.103</t>
  </si>
  <si>
    <t>PADDLE CRAFT REIMBURSEMENT</t>
  </si>
  <si>
    <t>101-000.000-501.200</t>
  </si>
  <si>
    <t>101-000.000-501.300</t>
  </si>
  <si>
    <t xml:space="preserve">MEDC GRANT - MASTER PLAN </t>
  </si>
  <si>
    <t>SOM GRANT - MASTER PLAN</t>
  </si>
  <si>
    <t>101-000.000-667.100</t>
  </si>
  <si>
    <t>REC BLDG RENTAL</t>
  </si>
  <si>
    <t>101-191.000-761.000</t>
  </si>
  <si>
    <t>MERS FLYER/ADS EXPENSE</t>
  </si>
  <si>
    <t>PROFESSION SERVICES - LEGAL</t>
  </si>
  <si>
    <t>CONTRACTED SERVICES - ASSESSOR</t>
  </si>
  <si>
    <t>101-191.000-806.500</t>
  </si>
  <si>
    <t>101-191.000-950.100</t>
  </si>
  <si>
    <t>AMORTIZATION EXPENSE</t>
  </si>
  <si>
    <t>101-191.000-972.000</t>
  </si>
  <si>
    <t>MASTER PLAN PREPARATION</t>
  </si>
  <si>
    <t>101-191.000-990.300</t>
  </si>
  <si>
    <t>101-441.000-718.300</t>
  </si>
  <si>
    <t>101-441.000-718.301</t>
  </si>
  <si>
    <t>MERS HCSP EMPLOYER MATCH</t>
  </si>
  <si>
    <t>202-191.000-723.100</t>
  </si>
  <si>
    <t>PROFESSIONAL SERVICES - ORDINANCES</t>
  </si>
  <si>
    <t>202-191.000-801.701</t>
  </si>
  <si>
    <t>PROFESSIONAL SERVICES - LEGAL</t>
  </si>
  <si>
    <t>202-191.000-801.200</t>
  </si>
  <si>
    <t>202-191.000-850.000</t>
  </si>
  <si>
    <t>202-191.000-990.300</t>
  </si>
  <si>
    <t>202-191.000-980.000</t>
  </si>
  <si>
    <t>202-463.000-718.300</t>
  </si>
  <si>
    <t>202-463.000-718.301</t>
  </si>
  <si>
    <t>202-463.000-742.000</t>
  </si>
  <si>
    <t>202-463.000-930.000</t>
  </si>
  <si>
    <t>202-478.000-718.301</t>
  </si>
  <si>
    <t>FY 24-25</t>
  </si>
  <si>
    <t>202-480.000-718.301</t>
  </si>
  <si>
    <t>202-480.000-718.300</t>
  </si>
  <si>
    <t>101-000.000-673.300</t>
  </si>
  <si>
    <t>203-000.000-678.102</t>
  </si>
  <si>
    <t>203-191.000-723.100</t>
  </si>
  <si>
    <t>203-191.000-801.200</t>
  </si>
  <si>
    <t>203-191.000-801.701</t>
  </si>
  <si>
    <t>203-191.000-850.000</t>
  </si>
  <si>
    <t>203-191.000-980.000</t>
  </si>
  <si>
    <t>PROFESSIONAL SERVICES - APPRAI</t>
  </si>
  <si>
    <t>101-441.000-801.101</t>
  </si>
  <si>
    <t>203-463.000-718.300</t>
  </si>
  <si>
    <t>203-463.000-718.301</t>
  </si>
  <si>
    <t>203-463.000-930.000</t>
  </si>
  <si>
    <t>203-478.000-718.301</t>
  </si>
  <si>
    <t>206-000.000-501.101</t>
  </si>
  <si>
    <t>PHF GRANT</t>
  </si>
  <si>
    <t>206-000.000-678.103</t>
  </si>
  <si>
    <t>OVFD REIMBURSEMENTS</t>
  </si>
  <si>
    <t>206-336.000-718.301</t>
  </si>
  <si>
    <t>206-336.000-803.000</t>
  </si>
  <si>
    <t>206-336.000-860.000</t>
  </si>
  <si>
    <t>206-336.000-880.000</t>
  </si>
  <si>
    <t>EGLE LEAK EXPENSE</t>
  </si>
  <si>
    <t>206-336.000-912.000</t>
  </si>
  <si>
    <t>206-336.000-970.000</t>
  </si>
  <si>
    <t>206-191.000-730.000</t>
  </si>
  <si>
    <t>590-000.000-678.102</t>
  </si>
  <si>
    <t>590-554.000-718.301</t>
  </si>
  <si>
    <t>590-555.000-718.301</t>
  </si>
  <si>
    <t>590-557.000-930.101</t>
  </si>
  <si>
    <t>PROJECT PLAN</t>
  </si>
  <si>
    <t>591-556.000-956.000</t>
  </si>
  <si>
    <t>591-000.000-501.100</t>
  </si>
  <si>
    <t>591-000.000-610.000</t>
  </si>
  <si>
    <t>591-000.000-621.000</t>
  </si>
  <si>
    <t>WATER/SEWER TAP IN</t>
  </si>
  <si>
    <t>FOOTAGE FEES/OTHER CHARGES</t>
  </si>
  <si>
    <t>591-000.000-621.200</t>
  </si>
  <si>
    <t>FEE FOR CONNECTIONS/REPAIRS</t>
  </si>
  <si>
    <t>591-000.000-678.102</t>
  </si>
  <si>
    <t>591-191.000-723.100</t>
  </si>
  <si>
    <t>591-191.000-801.200</t>
  </si>
  <si>
    <t>591-191.000-801.701</t>
  </si>
  <si>
    <t>591-191.000-850.000</t>
  </si>
  <si>
    <t>591-556.000-718.300</t>
  </si>
  <si>
    <t>591-556.000-718.301</t>
  </si>
  <si>
    <t>591-556.000-722.000</t>
  </si>
  <si>
    <t>VACATION/PTO DAYS</t>
  </si>
  <si>
    <t>591-557.000-718.300</t>
  </si>
  <si>
    <t>591-557.000-718.301</t>
  </si>
  <si>
    <t>591-557.000-930.101</t>
  </si>
  <si>
    <t>591-557.000-930.102</t>
  </si>
  <si>
    <t>DWAM EXPENSES - ENGINEERING</t>
  </si>
  <si>
    <t>591-557.000-760.000</t>
  </si>
  <si>
    <t>208-000.000-502.000</t>
  </si>
  <si>
    <t>DO NOT USE</t>
  </si>
  <si>
    <t>208-000.000-628.000</t>
  </si>
  <si>
    <t>208-758.000-760.000</t>
  </si>
  <si>
    <t>208-758.800-801.200</t>
  </si>
  <si>
    <t>PROFESSIONAL SERVICES - ENGINEER</t>
  </si>
  <si>
    <t>208-758.800-801.600</t>
  </si>
  <si>
    <t>208-210.000-800.100</t>
  </si>
  <si>
    <t>208-758.000-950.000</t>
  </si>
  <si>
    <t>MISC EXPENSE</t>
  </si>
  <si>
    <t>208-758.000-718.301</t>
  </si>
  <si>
    <t>641-191.000-723.100</t>
  </si>
  <si>
    <t>641-191.000-801.701</t>
  </si>
  <si>
    <t>641-191.000-990.300</t>
  </si>
  <si>
    <t>641-540.000-718.300</t>
  </si>
  <si>
    <t>641-540.000-718.301</t>
  </si>
  <si>
    <t>641-540.000-727.000</t>
  </si>
  <si>
    <t>641-540.000-857.000</t>
  </si>
  <si>
    <t>CERTIFICATION &amp; LICENSE</t>
  </si>
  <si>
    <t>641-540.000-930.000</t>
  </si>
  <si>
    <t>101-191.000-801.101</t>
  </si>
  <si>
    <t>PROFESSIONAL SERVICES - APPRAISER</t>
  </si>
  <si>
    <t>101-191.000-807.000</t>
  </si>
  <si>
    <t>CONTRACTED SERVICES - COMPUTER SUPPORT</t>
  </si>
  <si>
    <t>MARINA CAMPSITE EXPENSE</t>
  </si>
  <si>
    <t>101-441.000-965.300</t>
  </si>
  <si>
    <t>202-191.000-718.301</t>
  </si>
  <si>
    <t>202-191.000-807.000</t>
  </si>
  <si>
    <t>202-191.000-808.000</t>
  </si>
  <si>
    <t>202-191.000-905.000</t>
  </si>
  <si>
    <t>203-191.000-718.301</t>
  </si>
  <si>
    <t>203-191.000-741.000</t>
  </si>
  <si>
    <t>203-191.000-807.000</t>
  </si>
  <si>
    <t>203-191.000-808.000</t>
  </si>
  <si>
    <t>203-191.000-905.000</t>
  </si>
  <si>
    <t>208-191.000-980.000</t>
  </si>
  <si>
    <t>208-191.000-990.300</t>
  </si>
  <si>
    <t>101-441.000-860.000</t>
  </si>
  <si>
    <t>590-191.000-990.300</t>
  </si>
  <si>
    <t>590-191.000-807.000</t>
  </si>
  <si>
    <t>590-191.000-808.000</t>
  </si>
  <si>
    <t>590-191.000-905.000</t>
  </si>
  <si>
    <t>590-555.000-830.000</t>
  </si>
  <si>
    <t>591-191.000-807.000</t>
  </si>
  <si>
    <t>CONTRACTED SERVICE - COMPUTER SUPPORT</t>
  </si>
  <si>
    <t>591-191.000-808.000</t>
  </si>
  <si>
    <t>591-191.000-905.000</t>
  </si>
  <si>
    <t>DWAM EXPENSES</t>
  </si>
  <si>
    <t>591-191.000-985.000</t>
  </si>
  <si>
    <t>DWAM GRANT</t>
  </si>
  <si>
    <t>591-000.000-501.102</t>
  </si>
  <si>
    <t>206-336.000-718.302</t>
  </si>
  <si>
    <t>206-336.000-730.000</t>
  </si>
  <si>
    <t>MI Fire Equipment GRANT</t>
  </si>
  <si>
    <t>206-000.000-502.106</t>
  </si>
  <si>
    <t>641-000.000-501.100</t>
  </si>
  <si>
    <t>641-191.000-801.200</t>
  </si>
  <si>
    <t>641-191.000-980.000</t>
  </si>
  <si>
    <t>641-540.000-725.200</t>
  </si>
  <si>
    <t>641-540.000-970.102</t>
  </si>
  <si>
    <t>VACTOR TRUCK PURCHASE</t>
  </si>
  <si>
    <t>248-191.000-801.701</t>
  </si>
  <si>
    <t>248-692.000-970.100</t>
  </si>
  <si>
    <t>248-692.000-975.000</t>
  </si>
  <si>
    <t>590-554.000-955.000</t>
  </si>
  <si>
    <t>641-606.000-996.000</t>
  </si>
  <si>
    <t>FY 25-26</t>
  </si>
  <si>
    <t>SOM - AU MARIJUANA</t>
  </si>
  <si>
    <t>PROF SERVICES - LEGAL/FOIA</t>
  </si>
  <si>
    <t>CWSRF LOAN FORGIVENESS</t>
  </si>
  <si>
    <t>MICHIGAN STREET PROJECT</t>
  </si>
  <si>
    <t>5-YEAR</t>
  </si>
  <si>
    <t>AVERAGE</t>
  </si>
  <si>
    <t>3-YEAR</t>
  </si>
  <si>
    <t>101-000.000-439.000</t>
  </si>
  <si>
    <t>202-000.000-546.001</t>
  </si>
  <si>
    <t>MAJOR MILEAGE ACT 51</t>
  </si>
  <si>
    <t>202-191.000-730.000</t>
  </si>
  <si>
    <t>203-000.000-501.107</t>
  </si>
  <si>
    <t>CATEGORY B GRANT</t>
  </si>
  <si>
    <t>203-191.000-730.000</t>
  </si>
  <si>
    <t>203-451.000-930.104</t>
  </si>
  <si>
    <t>EQUIPMENT STORAGE</t>
  </si>
  <si>
    <t>206-336.000-930.001</t>
  </si>
  <si>
    <t>101-191.000-801.201</t>
  </si>
  <si>
    <t>101-191.000-723.100</t>
  </si>
  <si>
    <t>101-441.000-911.000</t>
  </si>
  <si>
    <t>208-000.000-625.201</t>
  </si>
  <si>
    <t>TOURNEY DOCKS</t>
  </si>
  <si>
    <t>208-758.000-905.000</t>
  </si>
  <si>
    <t>PROFESSIONAL SERVICES</t>
  </si>
  <si>
    <t>591-556.000-801.000</t>
  </si>
  <si>
    <t>591-556.000-983.001</t>
  </si>
  <si>
    <t>RAW WATER PUMP</t>
  </si>
  <si>
    <t>641-191.000-911.000</t>
  </si>
  <si>
    <t>641-540.000-880.000</t>
  </si>
  <si>
    <t>590-000.000-501.103</t>
  </si>
  <si>
    <t>BUDGET FY 26-27</t>
  </si>
  <si>
    <t>FY 26-27</t>
  </si>
  <si>
    <t>MML DIVIDEND</t>
  </si>
  <si>
    <t>CHICKEN FEE</t>
  </si>
  <si>
    <t>101-000.000-656.100</t>
  </si>
  <si>
    <t>101-000.000-668.001</t>
  </si>
  <si>
    <t>LEASED PROPERTY - GRS GARAGE</t>
  </si>
  <si>
    <t>REC CENTER RENT</t>
  </si>
  <si>
    <t>101-000.000-692.101</t>
  </si>
  <si>
    <t>101-191.000-901.101</t>
  </si>
  <si>
    <t>101-191.000-901.100</t>
  </si>
  <si>
    <t>ST V'S INSPECTION</t>
  </si>
  <si>
    <t>BOILER INSPECTIONS</t>
  </si>
  <si>
    <t>ZONING ADMINISTRATION</t>
  </si>
  <si>
    <t>101-191.000-960.300</t>
  </si>
  <si>
    <t>101-441.000-861.000</t>
  </si>
  <si>
    <t>101-441.000-930.105</t>
  </si>
  <si>
    <t>ADA PORTA POTTY</t>
  </si>
  <si>
    <t>GREENLAND ROAD SCHOOL</t>
  </si>
  <si>
    <t>101-751.000-702.000</t>
  </si>
  <si>
    <t>101-751.000-715.000</t>
  </si>
  <si>
    <t>101-751.000-930.000</t>
  </si>
  <si>
    <t>202-191.000-858.000</t>
  </si>
  <si>
    <t>208-000.000-502.108</t>
  </si>
  <si>
    <t>TCGM GRANT</t>
  </si>
  <si>
    <t>208-000.000-622.000</t>
  </si>
  <si>
    <t>WIFI FEE</t>
  </si>
  <si>
    <t>208-758.000-757.100</t>
  </si>
  <si>
    <t>SOM CRS FEE</t>
  </si>
  <si>
    <t>590-191.000-858.000</t>
  </si>
  <si>
    <t xml:space="preserve"> </t>
  </si>
  <si>
    <t>591-191.000-718.301</t>
  </si>
  <si>
    <t>591-191.000-858.000</t>
  </si>
  <si>
    <t>MEMBERSHIPS &amp; DUES</t>
  </si>
  <si>
    <t>591-556.000-806.000</t>
  </si>
  <si>
    <t xml:space="preserve">CONTRACTER SERVICES - BUILDING </t>
  </si>
  <si>
    <t>641-191.000-860.000</t>
  </si>
  <si>
    <t>203-191.000-858.000</t>
  </si>
  <si>
    <t>CSCHF EMERGENCY SERVICES GRANT</t>
  </si>
  <si>
    <t>206-000.000-539.400</t>
  </si>
  <si>
    <t>208-191.000-711.000</t>
  </si>
  <si>
    <t>208-758-000-970.103</t>
  </si>
  <si>
    <t>TCGM Grant Expenses</t>
  </si>
  <si>
    <t>101-191.000-725.200</t>
  </si>
  <si>
    <t>202-191.000-725.200</t>
  </si>
  <si>
    <t>203-191.000-725.200</t>
  </si>
  <si>
    <t>590-191.000-725.200</t>
  </si>
  <si>
    <t>591-191.000-725.200</t>
  </si>
  <si>
    <t>591-556.000-725.200</t>
  </si>
  <si>
    <t>248-191.000-801.200</t>
  </si>
  <si>
    <t>641-191.000-725.200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</si>
</sst>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0" xfId="1" applyFont="1" applyFill="1"/>
    <xf numFmtId="44" fontId="0" fillId="2" borderId="0" xfId="1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4" fontId="0" fillId="0" borderId="0" xfId="1" applyFont="1" applyFill="1" applyBorder="1"/>
    <xf numFmtId="44" fontId="4" fillId="0" borderId="0" xfId="1" applyFont="1" applyFill="1"/>
    <xf numFmtId="44" fontId="0" fillId="0" borderId="0" xfId="1" applyFont="1" applyFill="1" applyAlignment="1">
      <alignment horizontal="left"/>
    </xf>
    <xf numFmtId="44" fontId="0" fillId="0" borderId="1" xfId="1" applyFont="1" applyFill="1" applyBorder="1"/>
    <xf numFmtId="44" fontId="0" fillId="0" borderId="1" xfId="1" applyFont="1" applyBorder="1"/>
    <xf numFmtId="164" fontId="5" fillId="0" borderId="0" xfId="1" applyNumberFormat="1" applyFont="1" applyFill="1"/>
    <xf numFmtId="44" fontId="5" fillId="0" borderId="0" xfId="1" applyFont="1" applyFill="1"/>
    <xf numFmtId="0" fontId="5" fillId="0" borderId="0" xfId="0" applyFont="1"/>
    <xf numFmtId="164" fontId="5" fillId="0" borderId="0" xfId="0" applyNumberFormat="1" applyFont="1"/>
    <xf numFmtId="164" fontId="5" fillId="0" borderId="0" xfId="1" applyNumberFormat="1" applyFont="1"/>
    <xf numFmtId="0" fontId="5" fillId="0" borderId="0" xfId="0" applyFont="1" applyAlignment="1">
      <alignment horizontal="center"/>
    </xf>
    <xf numFmtId="44" fontId="0" fillId="0" borderId="1" xfId="1" applyFont="1" applyFill="1" applyBorder="1" applyAlignment="1">
      <alignment horizontal="right"/>
    </xf>
    <xf numFmtId="164" fontId="5" fillId="0" borderId="1" xfId="1" applyNumberFormat="1" applyFont="1" applyFill="1" applyBorder="1"/>
    <xf numFmtId="44" fontId="0" fillId="0" borderId="1" xfId="0" applyNumberFormat="1" applyBorder="1"/>
    <xf numFmtId="44" fontId="0" fillId="0" borderId="1" xfId="1" applyFont="1" applyFill="1" applyBorder="1" applyAlignment="1">
      <alignment horizontal="left"/>
    </xf>
    <xf numFmtId="0" fontId="0" fillId="2" borderId="0" xfId="0" applyFill="1"/>
    <xf numFmtId="164" fontId="5" fillId="2" borderId="0" xfId="1" applyNumberFormat="1" applyFont="1" applyFill="1"/>
    <xf numFmtId="164" fontId="0" fillId="2" borderId="0" xfId="1" applyNumberFormat="1" applyFont="1" applyFill="1"/>
    <xf numFmtId="164" fontId="0" fillId="0" borderId="0" xfId="0" applyNumberFormat="1"/>
    <xf numFmtId="164" fontId="0" fillId="0" borderId="1" xfId="0" applyNumberFormat="1" applyBorder="1"/>
    <xf numFmtId="40" fontId="0" fillId="0" borderId="0" xfId="0" applyNumberFormat="1" applyAlignment="1">
      <alignment horizontal="right"/>
    </xf>
    <xf numFmtId="40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64" fontId="0" fillId="0" borderId="0" xfId="1" applyNumberFormat="1" applyFont="1" applyFill="1"/>
    <xf numFmtId="0" fontId="4" fillId="0" borderId="0" xfId="0" applyFont="1"/>
    <xf numFmtId="164" fontId="5" fillId="0" borderId="0" xfId="1" applyNumberFormat="1" applyFont="1" applyFill="1" applyBorder="1"/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/>
    <xf numFmtId="164" fontId="5" fillId="0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Fill="1"/>
    <xf numFmtId="44" fontId="0" fillId="0" borderId="0" xfId="0" applyNumberFormat="1" applyFill="1"/>
    <xf numFmtId="164" fontId="5" fillId="0" borderId="0" xfId="0" applyNumberFormat="1" applyFont="1" applyFill="1"/>
    <xf numFmtId="44" fontId="0" fillId="0" borderId="0" xfId="0" applyNumberFormat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D29" sqref="D28:D29"/>
    </sheetView>
  </sheetViews>
  <sheetFormatPr defaultRowHeight="15" x14ac:dyDescent="0.25"/>
  <cols>
    <col min="1" max="1" width="18.85546875" bestFit="1" customWidth="1"/>
    <col min="2" max="2" width="1.42578125" customWidth="1"/>
    <col min="3" max="4" width="14.7109375" customWidth="1"/>
    <col min="5" max="5" width="15" bestFit="1" customWidth="1"/>
    <col min="6" max="6" width="1.42578125" customWidth="1"/>
    <col min="7" max="7" width="13.7109375" customWidth="1"/>
    <col min="8" max="9" width="14" bestFit="1" customWidth="1"/>
    <col min="10" max="10" width="15" bestFit="1" customWidth="1"/>
    <col min="11" max="11" width="15" customWidth="1"/>
    <col min="12" max="12" width="1.42578125" customWidth="1"/>
    <col min="13" max="13" width="12.140625" style="14" bestFit="1" customWidth="1"/>
    <col min="15" max="15" width="25.140625" bestFit="1" customWidth="1"/>
  </cols>
  <sheetData>
    <row r="1" spans="1:15" x14ac:dyDescent="0.25">
      <c r="A1" s="36" t="s">
        <v>1024</v>
      </c>
      <c r="B1" s="36"/>
      <c r="C1" s="36"/>
      <c r="D1" s="36"/>
      <c r="E1" s="36"/>
      <c r="G1" s="3" t="s">
        <v>131</v>
      </c>
      <c r="H1" s="1" t="s">
        <v>131</v>
      </c>
      <c r="I1" s="1" t="s">
        <v>131</v>
      </c>
      <c r="J1" s="1" t="s">
        <v>131</v>
      </c>
      <c r="K1" s="1" t="s">
        <v>132</v>
      </c>
      <c r="M1" s="16" t="s">
        <v>787</v>
      </c>
    </row>
    <row r="2" spans="1:15" x14ac:dyDescent="0.25">
      <c r="C2" s="5" t="s">
        <v>0</v>
      </c>
      <c r="D2" s="5" t="s">
        <v>591</v>
      </c>
      <c r="E2" s="5" t="s">
        <v>592</v>
      </c>
      <c r="G2" s="3" t="s">
        <v>9</v>
      </c>
      <c r="H2" s="1" t="s">
        <v>570</v>
      </c>
      <c r="I2" s="1" t="s">
        <v>804</v>
      </c>
      <c r="J2" s="1" t="s">
        <v>871</v>
      </c>
      <c r="K2" s="1" t="s">
        <v>993</v>
      </c>
      <c r="M2" s="16" t="s">
        <v>1025</v>
      </c>
    </row>
    <row r="3" spans="1:15" x14ac:dyDescent="0.25">
      <c r="A3" t="s">
        <v>590</v>
      </c>
      <c r="B3" s="3"/>
      <c r="C3" s="3">
        <f>'101 GF'!J44</f>
        <v>887981.76284999994</v>
      </c>
      <c r="D3" s="3">
        <f>'101 GF'!J183</f>
        <v>797277</v>
      </c>
      <c r="E3" s="3">
        <f>C3-D3</f>
        <v>90704.762849999941</v>
      </c>
      <c r="F3" s="3"/>
      <c r="G3" s="2">
        <f>'101 GF'!C185</f>
        <v>-209723.97999999998</v>
      </c>
      <c r="H3" s="2">
        <f>'101 GF'!D185</f>
        <v>556922.12999999989</v>
      </c>
      <c r="I3" s="2">
        <f>'101 GF'!E185</f>
        <v>543659.26000000013</v>
      </c>
      <c r="J3" s="2">
        <f>'101 GF'!F185</f>
        <v>643601.8400000002</v>
      </c>
      <c r="K3" s="2">
        <f>'101 GF'!H185</f>
        <v>622709.9654385969</v>
      </c>
      <c r="L3" s="3"/>
      <c r="M3" s="15">
        <f>'101 GF'!J185</f>
        <v>90704.762849999941</v>
      </c>
    </row>
    <row r="4" spans="1:15" x14ac:dyDescent="0.25">
      <c r="B4" s="3"/>
      <c r="C4" s="3"/>
      <c r="D4" s="3"/>
      <c r="E4" s="3"/>
      <c r="F4" s="3"/>
      <c r="L4" s="3"/>
    </row>
    <row r="5" spans="1:15" x14ac:dyDescent="0.25">
      <c r="A5" t="s">
        <v>593</v>
      </c>
      <c r="B5" s="3"/>
      <c r="C5" s="3">
        <f>'202 MJR'!J12</f>
        <v>304300</v>
      </c>
      <c r="D5" s="3">
        <f>'202 MJR'!J119</f>
        <v>200965</v>
      </c>
      <c r="E5" s="3">
        <f>C5-D5</f>
        <v>103335</v>
      </c>
      <c r="F5" s="3"/>
      <c r="G5" s="2">
        <f>'202 MJR'!C121</f>
        <v>3469.039999999979</v>
      </c>
      <c r="H5" s="2">
        <f>'202 MJR'!D121</f>
        <v>-9540.5999999999767</v>
      </c>
      <c r="I5" s="2">
        <f>'202 MJR'!E121</f>
        <v>59785.0799999999</v>
      </c>
      <c r="J5" s="2">
        <f>'202 MJR'!F121</f>
        <v>72972.75</v>
      </c>
      <c r="K5" s="2">
        <f>'202 MJR'!H121</f>
        <v>117623.27355889723</v>
      </c>
      <c r="L5" s="3"/>
      <c r="M5" s="15">
        <f>'202 MJR'!J121</f>
        <v>103335</v>
      </c>
    </row>
    <row r="6" spans="1:15" x14ac:dyDescent="0.25">
      <c r="B6" s="3"/>
      <c r="C6" s="3"/>
      <c r="D6" s="3"/>
      <c r="E6" s="3"/>
      <c r="F6" s="3"/>
      <c r="L6" s="3"/>
    </row>
    <row r="7" spans="1:15" x14ac:dyDescent="0.25">
      <c r="A7" t="s">
        <v>594</v>
      </c>
      <c r="B7" s="3"/>
      <c r="C7" s="3">
        <f>'203 LOCAL'!J16</f>
        <v>261600</v>
      </c>
      <c r="D7" s="3">
        <f>'203 LOCAL'!J102</f>
        <v>217498</v>
      </c>
      <c r="E7" s="3">
        <f>C7-D7</f>
        <v>44102</v>
      </c>
      <c r="F7" s="3"/>
      <c r="G7" s="2">
        <f>'203 LOCAL'!C104</f>
        <v>382179.64</v>
      </c>
      <c r="H7" s="2">
        <f>'203 LOCAL'!D104</f>
        <v>897.36999999996624</v>
      </c>
      <c r="I7" s="2">
        <f>'203 LOCAL'!E104</f>
        <v>96398.669999999984</v>
      </c>
      <c r="J7" s="2">
        <f>'203 LOCAL'!F104</f>
        <v>41712.419999999925</v>
      </c>
      <c r="K7" s="2">
        <f>'203 LOCAL'!H104</f>
        <v>52499.765914786956</v>
      </c>
      <c r="L7" s="3"/>
      <c r="M7" s="15">
        <f>'203 LOCAL'!J104</f>
        <v>44102</v>
      </c>
    </row>
    <row r="8" spans="1:15" x14ac:dyDescent="0.25">
      <c r="B8" s="3"/>
      <c r="C8" s="3"/>
      <c r="D8" s="3"/>
      <c r="E8" s="3"/>
      <c r="F8" s="3"/>
      <c r="L8" s="3"/>
    </row>
    <row r="9" spans="1:15" x14ac:dyDescent="0.25">
      <c r="A9" t="s">
        <v>595</v>
      </c>
      <c r="B9" s="3"/>
      <c r="C9" s="3">
        <f>'206 FIRE'!J16</f>
        <v>132500</v>
      </c>
      <c r="D9" s="3">
        <f>'206 FIRE'!J53</f>
        <v>80050</v>
      </c>
      <c r="E9" s="3">
        <f>C9-D9</f>
        <v>52450</v>
      </c>
      <c r="F9" s="3"/>
      <c r="G9" s="38">
        <f>'206 FIRE'!C55</f>
        <v>31050.429999999993</v>
      </c>
      <c r="H9" s="38">
        <f>'206 FIRE'!D55</f>
        <v>-31057.379999999946</v>
      </c>
      <c r="I9" s="38">
        <f>'206 FIRE'!E55</f>
        <v>55523.59</v>
      </c>
      <c r="J9" s="38">
        <f>'206 FIRE'!F55</f>
        <v>61104.600000000006</v>
      </c>
      <c r="K9" s="38">
        <f>'206 FIRE'!H55</f>
        <v>57085.488133333303</v>
      </c>
      <c r="L9" s="3"/>
      <c r="M9" s="39">
        <f>'206 FIRE'!J55</f>
        <v>52450</v>
      </c>
      <c r="N9" s="37"/>
      <c r="O9" s="37"/>
    </row>
    <row r="10" spans="1:15" x14ac:dyDescent="0.25">
      <c r="B10" s="3"/>
      <c r="C10" s="3"/>
      <c r="D10" s="3"/>
      <c r="E10" s="3"/>
      <c r="F10" s="3"/>
      <c r="L10" s="3"/>
    </row>
    <row r="11" spans="1:15" x14ac:dyDescent="0.25">
      <c r="A11" t="s">
        <v>596</v>
      </c>
      <c r="B11" s="3"/>
      <c r="C11" s="3">
        <f>'208 MARINA'!J27</f>
        <v>67100.010000000009</v>
      </c>
      <c r="D11" s="3">
        <f>'208 MARINA'!J72</f>
        <v>49730</v>
      </c>
      <c r="E11" s="3">
        <f>C11-D11</f>
        <v>17370.010000000009</v>
      </c>
      <c r="F11" s="3"/>
      <c r="G11" s="2">
        <f>'208 MARINA'!C74</f>
        <v>4722.3099999999977</v>
      </c>
      <c r="H11" s="2">
        <f>'208 MARINA'!D74</f>
        <v>16851.210000000014</v>
      </c>
      <c r="I11" s="2">
        <f>'208 MARINA'!E74</f>
        <v>-1828.1200000000099</v>
      </c>
      <c r="J11" s="2">
        <f>'208 MARINA'!F74</f>
        <v>20337.019999999997</v>
      </c>
      <c r="K11" s="2">
        <f>'208 MARINA'!H74</f>
        <v>16478.59666666665</v>
      </c>
      <c r="L11" s="3"/>
      <c r="M11" s="15">
        <f>'208 MARINA'!J74</f>
        <v>17370.010000000009</v>
      </c>
    </row>
    <row r="12" spans="1:15" x14ac:dyDescent="0.25">
      <c r="B12" s="3"/>
      <c r="C12" s="3"/>
      <c r="D12" s="3"/>
      <c r="E12" s="3"/>
      <c r="F12" s="3"/>
      <c r="L12" s="3"/>
    </row>
    <row r="13" spans="1:15" x14ac:dyDescent="0.25">
      <c r="A13" t="s">
        <v>597</v>
      </c>
      <c r="B13" s="3"/>
      <c r="C13" s="3">
        <f>'248 DDA'!J10</f>
        <v>20</v>
      </c>
      <c r="D13" s="3">
        <f>'248 DDA'!J27</f>
        <v>700</v>
      </c>
      <c r="E13" s="3">
        <f>C13-D13</f>
        <v>-680</v>
      </c>
      <c r="F13" s="3"/>
      <c r="G13" s="38">
        <f>'248 DDA'!C29</f>
        <v>22580.670000000002</v>
      </c>
      <c r="H13" s="38">
        <f>'248 DDA'!D29</f>
        <v>-8183.5000000000009</v>
      </c>
      <c r="I13" s="38">
        <f>'248 DDA'!E29</f>
        <v>-1032.47</v>
      </c>
      <c r="J13" s="38">
        <f>'248 DDA'!F29</f>
        <v>-415.92000000000007</v>
      </c>
      <c r="K13" s="38">
        <f>'248 DDA'!H29</f>
        <v>-951.35999999999967</v>
      </c>
      <c r="L13" s="3"/>
      <c r="M13" s="39">
        <f>'248 DDA'!J29</f>
        <v>-680</v>
      </c>
      <c r="O13" s="37"/>
    </row>
    <row r="14" spans="1:15" x14ac:dyDescent="0.25">
      <c r="B14" s="3"/>
      <c r="C14" s="3"/>
      <c r="D14" s="3"/>
      <c r="E14" s="3"/>
      <c r="F14" s="3"/>
      <c r="L14" s="3"/>
    </row>
    <row r="15" spans="1:15" x14ac:dyDescent="0.25">
      <c r="A15" t="s">
        <v>598</v>
      </c>
      <c r="B15" s="3"/>
      <c r="C15" s="3">
        <f>'590 SEWER'!J19</f>
        <v>593875</v>
      </c>
      <c r="D15" s="3">
        <f>'590 SEWER'!J136</f>
        <v>661437</v>
      </c>
      <c r="E15" s="3">
        <f>C15-D15</f>
        <v>-67562</v>
      </c>
      <c r="F15" s="3"/>
      <c r="G15" s="2">
        <f>'590 SEWER'!C138</f>
        <v>-25688.850000000035</v>
      </c>
      <c r="H15" s="2">
        <f>'590 SEWER'!D138</f>
        <v>-170867.09999999998</v>
      </c>
      <c r="I15" s="2">
        <f>'590 SEWER'!E138</f>
        <v>-195595.24</v>
      </c>
      <c r="J15" s="2">
        <f>'590 SEWER'!F138</f>
        <v>1215924.24</v>
      </c>
      <c r="K15" s="2">
        <f>'590 SEWER'!H138</f>
        <v>1717922.2042105265</v>
      </c>
      <c r="L15" s="3"/>
      <c r="M15" s="15">
        <f>'590 SEWER'!J138</f>
        <v>-67562</v>
      </c>
    </row>
    <row r="16" spans="1:15" x14ac:dyDescent="0.25">
      <c r="B16" s="3"/>
      <c r="C16" s="3"/>
      <c r="D16" s="3"/>
      <c r="E16" s="3"/>
      <c r="F16" s="3"/>
      <c r="L16" s="3"/>
    </row>
    <row r="17" spans="1:15" x14ac:dyDescent="0.25">
      <c r="A17" t="s">
        <v>599</v>
      </c>
      <c r="B17" s="3"/>
      <c r="C17" s="3">
        <f>'591 WATER'!J36</f>
        <v>1026750</v>
      </c>
      <c r="D17" s="3">
        <f>'591 WATER'!J147</f>
        <v>1290275</v>
      </c>
      <c r="E17" s="3">
        <f t="shared" ref="E17:E19" si="0">C17-D17</f>
        <v>-263525</v>
      </c>
      <c r="F17" s="3"/>
      <c r="G17" s="2">
        <f>'591 WATER'!C149</f>
        <v>87257.35999999987</v>
      </c>
      <c r="H17" s="2">
        <f>'591 WATER'!D149</f>
        <v>-9577.429999999702</v>
      </c>
      <c r="I17" s="2">
        <f>'591 WATER'!E149</f>
        <v>-6216.8700000001118</v>
      </c>
      <c r="J17" s="2">
        <f>'591 WATER'!F149</f>
        <v>-119837.14000000013</v>
      </c>
      <c r="K17" s="2">
        <f>'591 WATER'!H149</f>
        <v>-233556.08421052643</v>
      </c>
      <c r="L17" s="3"/>
      <c r="M17" s="15">
        <f>'591 WATER'!J149</f>
        <v>-263525</v>
      </c>
    </row>
    <row r="18" spans="1:15" x14ac:dyDescent="0.25">
      <c r="B18" s="3"/>
      <c r="C18" s="3"/>
      <c r="D18" s="3"/>
      <c r="E18" s="3"/>
      <c r="F18" s="3"/>
      <c r="L18" s="3"/>
    </row>
    <row r="19" spans="1:15" x14ac:dyDescent="0.25">
      <c r="A19" t="s">
        <v>600</v>
      </c>
      <c r="B19" s="3"/>
      <c r="C19" s="3">
        <f>'641 EQUIP'!J14</f>
        <v>215575</v>
      </c>
      <c r="D19" s="3">
        <f>'641 EQUIP'!J74</f>
        <v>305015</v>
      </c>
      <c r="E19" s="3">
        <f t="shared" si="0"/>
        <v>-89440</v>
      </c>
      <c r="F19" s="3"/>
      <c r="G19" s="38">
        <f>'641 EQUIP'!C76</f>
        <v>-105781.32000000004</v>
      </c>
      <c r="H19" s="38">
        <f>'641 EQUIP'!D76</f>
        <v>-100793.65</v>
      </c>
      <c r="I19" s="38">
        <f>'641 EQUIP'!E76</f>
        <v>232020.68</v>
      </c>
      <c r="J19" s="38">
        <f>'641 EQUIP'!F76</f>
        <v>445140.59000000008</v>
      </c>
      <c r="K19" s="38">
        <f>'641 EQUIP'!H76</f>
        <v>-68949.644210526283</v>
      </c>
      <c r="L19" s="3"/>
      <c r="M19" s="39">
        <f>'641 EQUIP'!J76</f>
        <v>-89440</v>
      </c>
      <c r="N19" s="37"/>
      <c r="O19" s="37"/>
    </row>
    <row r="20" spans="1:15" x14ac:dyDescent="0.25">
      <c r="B20" s="3"/>
      <c r="C20" s="3"/>
      <c r="D20" s="3"/>
      <c r="E20" s="3"/>
      <c r="F20" s="3"/>
      <c r="L20" s="3"/>
    </row>
    <row r="21" spans="1:15" x14ac:dyDescent="0.25">
      <c r="B21" s="1"/>
      <c r="C21" s="3">
        <f t="shared" ref="C21:E21" si="1">SUM(C3:C19)</f>
        <v>3489701.7728500003</v>
      </c>
      <c r="D21" s="3">
        <f t="shared" si="1"/>
        <v>3602947</v>
      </c>
      <c r="E21" s="3">
        <f t="shared" si="1"/>
        <v>-113245.22715000005</v>
      </c>
      <c r="F21" s="1"/>
      <c r="L21" s="1"/>
    </row>
    <row r="22" spans="1:15" x14ac:dyDescent="0.25">
      <c r="B22" s="1"/>
      <c r="C22" s="1"/>
      <c r="D22" s="1"/>
      <c r="E22" s="1"/>
      <c r="F22" s="1"/>
      <c r="L22" s="1"/>
    </row>
    <row r="23" spans="1:15" x14ac:dyDescent="0.25">
      <c r="B23" s="1"/>
      <c r="C23" s="1"/>
      <c r="D23" s="1"/>
      <c r="E23" s="1"/>
      <c r="F23" s="1"/>
      <c r="L23" s="1"/>
    </row>
    <row r="24" spans="1:15" x14ac:dyDescent="0.25">
      <c r="B24" s="1"/>
      <c r="C24" s="1"/>
      <c r="D24" s="1"/>
      <c r="E24" s="1"/>
      <c r="F24" s="1"/>
      <c r="L24" s="1"/>
    </row>
    <row r="25" spans="1:15" x14ac:dyDescent="0.25">
      <c r="B25" s="1"/>
      <c r="C25" s="1"/>
      <c r="D25" s="1"/>
      <c r="E25" s="1"/>
      <c r="F25" s="1"/>
      <c r="L25" s="1"/>
    </row>
    <row r="26" spans="1:15" x14ac:dyDescent="0.25">
      <c r="B26" s="1"/>
      <c r="C26" s="1"/>
      <c r="D26" s="1"/>
      <c r="E26" s="1"/>
      <c r="F26" s="1"/>
      <c r="L26" s="1"/>
    </row>
    <row r="27" spans="1:15" x14ac:dyDescent="0.25">
      <c r="B27" s="1"/>
      <c r="C27" s="1"/>
      <c r="D27" s="1"/>
      <c r="E27" s="1"/>
      <c r="F27" s="1"/>
      <c r="L27" s="1"/>
    </row>
  </sheetData>
  <mergeCells count="1">
    <mergeCell ref="A1:E1"/>
  </mergeCells>
  <hyperlinks>
    <hyperlink ref="A11" location="'208 MARINA'!A1" display="208 Marina Fund" xr:uid="{00000000-0004-0000-0000-000000000000}"/>
    <hyperlink ref="A5" location="'202 MJR'!A1" display="202 Major Streets" xr:uid="{00000000-0004-0000-0000-000001000000}"/>
    <hyperlink ref="A9" location="'206 FIRE'!A1" display="206 Fire Fund" xr:uid="{00000000-0004-0000-0000-000003000000}"/>
    <hyperlink ref="A7" location="'203 LOCAL'!A1" display="203 Local Steets" xr:uid="{00000000-0004-0000-0000-000004000000}"/>
    <hyperlink ref="A17" location="'591 WATER'!A1" display="591 Water Fund" xr:uid="{00000000-0004-0000-0000-000005000000}"/>
    <hyperlink ref="A15" location="'590 SEWER'!A1" display="590 Sewer Fund" xr:uid="{00000000-0004-0000-0000-000006000000}"/>
    <hyperlink ref="A19" location="'641 EQUIP'!A1" display="641 Equipment" xr:uid="{00000000-0004-0000-0000-000007000000}"/>
    <hyperlink ref="A13" location="'248 DDA'!A1" display="248 DDA" xr:uid="{00000000-0004-0000-0000-000008000000}"/>
    <hyperlink ref="A3" location="'101 GF'!A1" display="101 General Fund" xr:uid="{00000000-0004-0000-0000-000009000000}"/>
  </hyperlink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13"/>
  <sheetViews>
    <sheetView zoomScaleNormal="10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18.85546875" bestFit="1" customWidth="1"/>
    <col min="2" max="2" width="42.42578125" bestFit="1" customWidth="1"/>
    <col min="3" max="5" width="13.42578125" customWidth="1"/>
    <col min="6" max="6" width="12.5703125" bestFit="1" customWidth="1"/>
    <col min="7" max="7" width="12.28515625" style="37" hidden="1" customWidth="1"/>
    <col min="8" max="8" width="13.42578125" customWidth="1"/>
    <col min="9" max="9" width="2.7109375" customWidth="1"/>
    <col min="10" max="10" width="12.5703125" style="15" bestFit="1" customWidth="1"/>
    <col min="11" max="11" width="2.7109375" customWidth="1"/>
    <col min="12" max="12" width="14.28515625" bestFit="1" customWidth="1"/>
    <col min="13" max="13" width="12.5703125" bestFit="1" customWidth="1"/>
    <col min="16" max="16" width="12.5703125" bestFit="1" customWidth="1"/>
  </cols>
  <sheetData>
    <row r="1" spans="1:13" x14ac:dyDescent="0.25">
      <c r="A1" s="5"/>
      <c r="B1" s="5"/>
      <c r="C1" s="5"/>
      <c r="D1" s="5"/>
      <c r="E1" s="5"/>
      <c r="F1" s="5"/>
      <c r="H1" s="5"/>
      <c r="J1" s="5"/>
    </row>
    <row r="2" spans="1:13" x14ac:dyDescent="0.25">
      <c r="A2" s="5"/>
      <c r="B2" s="5"/>
      <c r="C2" s="5"/>
      <c r="D2" s="5"/>
      <c r="E2" s="5"/>
      <c r="F2" s="5"/>
      <c r="H2" s="5"/>
      <c r="J2" s="5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982</v>
      </c>
      <c r="B5" t="s">
        <v>745</v>
      </c>
      <c r="C5" s="3">
        <v>0</v>
      </c>
      <c r="D5" s="3">
        <v>0</v>
      </c>
      <c r="E5" s="3">
        <v>250000</v>
      </c>
      <c r="F5" s="3">
        <v>424126</v>
      </c>
      <c r="G5" s="3">
        <v>0</v>
      </c>
      <c r="H5" s="3">
        <v>0</v>
      </c>
      <c r="I5" s="37"/>
      <c r="J5" s="12">
        <v>0</v>
      </c>
      <c r="L5" s="2">
        <f>(F5+C5+D5+E5+H5)/5</f>
        <v>134825.20000000001</v>
      </c>
      <c r="M5" s="2">
        <f>(E5+H5+F5)/3</f>
        <v>224708.66666666666</v>
      </c>
    </row>
    <row r="6" spans="1:13" x14ac:dyDescent="0.25">
      <c r="A6" t="s">
        <v>657</v>
      </c>
      <c r="B6" t="s">
        <v>116</v>
      </c>
      <c r="C6" s="3">
        <v>267.05</v>
      </c>
      <c r="D6" s="3">
        <v>14.21</v>
      </c>
      <c r="E6" s="3">
        <v>56.27</v>
      </c>
      <c r="F6" s="3">
        <v>151.16</v>
      </c>
      <c r="G6" s="3">
        <v>57.52</v>
      </c>
      <c r="H6" s="3">
        <f>G6/9*12</f>
        <v>76.693333333333342</v>
      </c>
      <c r="I6" s="37"/>
      <c r="J6" s="12">
        <v>75</v>
      </c>
      <c r="L6" s="2">
        <f t="shared" ref="L6:L12" si="0">(F6+C6+D6+E6+H6)/5</f>
        <v>113.07666666666667</v>
      </c>
      <c r="M6" s="2">
        <f t="shared" ref="M6:M12" si="1">(E6+H6+F6)/3</f>
        <v>94.707777777777778</v>
      </c>
    </row>
    <row r="7" spans="1:13" x14ac:dyDescent="0.25">
      <c r="A7" t="s">
        <v>658</v>
      </c>
      <c r="B7" t="s">
        <v>664</v>
      </c>
      <c r="C7" s="3">
        <v>72266.240000000005</v>
      </c>
      <c r="D7" s="3">
        <v>180080.83</v>
      </c>
      <c r="E7" s="3">
        <v>127529.09</v>
      </c>
      <c r="F7" s="3">
        <v>215955.43</v>
      </c>
      <c r="G7" s="3">
        <v>88031.13</v>
      </c>
      <c r="H7" s="3">
        <f>10815.27+2378.25+30000+75000+1282.87+36687.75+50668.38</f>
        <v>206832.52000000002</v>
      </c>
      <c r="I7" s="37"/>
      <c r="J7" s="12">
        <v>210000</v>
      </c>
      <c r="L7" s="2">
        <f t="shared" si="0"/>
        <v>160532.82199999999</v>
      </c>
      <c r="M7" s="2">
        <f t="shared" si="1"/>
        <v>183439.01333333334</v>
      </c>
    </row>
    <row r="8" spans="1:13" x14ac:dyDescent="0.25">
      <c r="A8" t="s">
        <v>659</v>
      </c>
      <c r="B8" t="s">
        <v>665</v>
      </c>
      <c r="C8" s="3">
        <v>0</v>
      </c>
      <c r="D8" s="3">
        <v>1248.21</v>
      </c>
      <c r="E8" s="3">
        <v>959.11</v>
      </c>
      <c r="F8" s="3">
        <v>12526.81</v>
      </c>
      <c r="G8" s="3">
        <v>3660.84</v>
      </c>
      <c r="H8" s="3">
        <v>5000</v>
      </c>
      <c r="I8" s="37"/>
      <c r="J8" s="12">
        <v>5000</v>
      </c>
      <c r="L8" s="2">
        <f t="shared" si="0"/>
        <v>3946.826</v>
      </c>
      <c r="M8" s="2">
        <f t="shared" si="1"/>
        <v>6161.9733333333324</v>
      </c>
    </row>
    <row r="9" spans="1:13" x14ac:dyDescent="0.25">
      <c r="A9" t="s">
        <v>660</v>
      </c>
      <c r="B9" t="s">
        <v>432</v>
      </c>
      <c r="C9" s="3">
        <v>429.68</v>
      </c>
      <c r="D9" s="3">
        <v>648</v>
      </c>
      <c r="E9" s="3">
        <v>20</v>
      </c>
      <c r="F9" s="3">
        <v>12000</v>
      </c>
      <c r="G9" s="3">
        <v>17000</v>
      </c>
      <c r="H9" s="3">
        <v>17000</v>
      </c>
      <c r="I9" s="37"/>
      <c r="J9" s="12">
        <v>0</v>
      </c>
      <c r="L9" s="2">
        <f t="shared" si="0"/>
        <v>6019.5360000000001</v>
      </c>
      <c r="M9" s="2">
        <f t="shared" si="1"/>
        <v>9673.3333333333339</v>
      </c>
    </row>
    <row r="10" spans="1:13" x14ac:dyDescent="0.25">
      <c r="A10" t="s">
        <v>661</v>
      </c>
      <c r="B10" t="s">
        <v>117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7"/>
      <c r="J10" s="12">
        <v>0</v>
      </c>
      <c r="L10" s="2">
        <f t="shared" si="0"/>
        <v>0</v>
      </c>
      <c r="M10" s="2">
        <f t="shared" si="1"/>
        <v>0</v>
      </c>
    </row>
    <row r="11" spans="1:13" x14ac:dyDescent="0.25">
      <c r="A11" t="s">
        <v>662</v>
      </c>
      <c r="B11" t="s">
        <v>666</v>
      </c>
      <c r="C11" s="3">
        <v>50</v>
      </c>
      <c r="D11" s="3">
        <v>50</v>
      </c>
      <c r="E11" s="3">
        <v>0</v>
      </c>
      <c r="F11" s="3">
        <v>0</v>
      </c>
      <c r="G11" s="3">
        <v>0</v>
      </c>
      <c r="H11" s="3">
        <v>500</v>
      </c>
      <c r="I11" s="37"/>
      <c r="J11" s="12">
        <v>500</v>
      </c>
      <c r="L11" s="2">
        <f t="shared" si="0"/>
        <v>120</v>
      </c>
      <c r="M11" s="2">
        <f t="shared" si="1"/>
        <v>166.66666666666666</v>
      </c>
    </row>
    <row r="12" spans="1:13" x14ac:dyDescent="0.25">
      <c r="A12" t="s">
        <v>663</v>
      </c>
      <c r="B12" t="s">
        <v>119</v>
      </c>
      <c r="C12" s="10">
        <v>0</v>
      </c>
      <c r="D12" s="10">
        <v>0</v>
      </c>
      <c r="E12" s="10">
        <v>0</v>
      </c>
      <c r="F12" s="10">
        <v>419.16</v>
      </c>
      <c r="G12" s="3">
        <v>547.94000000000005</v>
      </c>
      <c r="H12" s="10">
        <f>G12</f>
        <v>547.94000000000005</v>
      </c>
      <c r="I12" s="37"/>
      <c r="J12" s="19">
        <v>0</v>
      </c>
      <c r="L12" s="20">
        <f t="shared" si="0"/>
        <v>193.42000000000002</v>
      </c>
      <c r="M12" s="20">
        <f t="shared" si="1"/>
        <v>322.36666666666673</v>
      </c>
    </row>
    <row r="13" spans="1:13" x14ac:dyDescent="0.25">
      <c r="C13" s="3"/>
      <c r="D13" s="3"/>
      <c r="E13" s="3"/>
      <c r="F13" s="3"/>
      <c r="G13" s="3"/>
      <c r="H13" s="3"/>
      <c r="I13" s="37"/>
      <c r="J13" s="12"/>
      <c r="L13" s="2"/>
      <c r="M13" s="2"/>
    </row>
    <row r="14" spans="1:13" x14ac:dyDescent="0.25">
      <c r="B14" t="s">
        <v>413</v>
      </c>
      <c r="C14" s="3">
        <f t="shared" ref="C14:H14" si="2">SUM(C5:C12)</f>
        <v>73012.97</v>
      </c>
      <c r="D14" s="3">
        <f t="shared" si="2"/>
        <v>182041.24999999997</v>
      </c>
      <c r="E14" s="3">
        <f t="shared" si="2"/>
        <v>378564.47</v>
      </c>
      <c r="F14" s="3">
        <f t="shared" si="2"/>
        <v>665178.56000000006</v>
      </c>
      <c r="G14" s="3">
        <f t="shared" si="2"/>
        <v>109297.43000000001</v>
      </c>
      <c r="H14" s="3">
        <f t="shared" si="2"/>
        <v>229957.15333333335</v>
      </c>
      <c r="I14" s="37"/>
      <c r="J14" s="13">
        <f>SUM(J5:J12)</f>
        <v>215575</v>
      </c>
      <c r="L14" s="3">
        <f>SUM(L5:L12)</f>
        <v>305750.88066666666</v>
      </c>
      <c r="M14" s="3">
        <f>SUM(M5:M12)</f>
        <v>424566.72777777771</v>
      </c>
    </row>
    <row r="15" spans="1:13" x14ac:dyDescent="0.25">
      <c r="C15" s="3"/>
      <c r="D15" s="3"/>
      <c r="E15" s="3"/>
      <c r="F15" s="3"/>
      <c r="G15" s="3"/>
      <c r="H15" s="3"/>
      <c r="I15" s="37"/>
      <c r="J15" s="12"/>
      <c r="L15" s="2"/>
      <c r="M15" s="2"/>
    </row>
    <row r="16" spans="1:13" x14ac:dyDescent="0.25">
      <c r="A16" t="s">
        <v>789</v>
      </c>
      <c r="B16" t="s">
        <v>444</v>
      </c>
      <c r="C16" s="3"/>
      <c r="D16" s="3"/>
      <c r="E16" s="3"/>
      <c r="F16" s="3"/>
      <c r="G16" s="3"/>
      <c r="H16" s="3"/>
      <c r="I16" s="37"/>
      <c r="J16" s="12"/>
      <c r="L16" s="2"/>
      <c r="M16" s="2"/>
    </row>
    <row r="17" spans="1:13" x14ac:dyDescent="0.25">
      <c r="A17" t="s">
        <v>669</v>
      </c>
      <c r="B17" t="s">
        <v>22</v>
      </c>
      <c r="C17" s="3">
        <v>4988.2700000000004</v>
      </c>
      <c r="D17" s="3">
        <v>2218.9699999999998</v>
      </c>
      <c r="E17" s="3">
        <v>1027.1099999999999</v>
      </c>
      <c r="F17" s="3">
        <v>2285.84</v>
      </c>
      <c r="G17" s="3">
        <v>2209.21</v>
      </c>
      <c r="H17" s="3">
        <f>G17/19*26</f>
        <v>3023.1294736842106</v>
      </c>
      <c r="I17" s="37"/>
      <c r="J17" s="12">
        <v>3205</v>
      </c>
      <c r="L17" s="2">
        <f t="shared" ref="L17:L38" si="3">(F17+C17+D17+E17+H17)/5</f>
        <v>2708.6638947368419</v>
      </c>
      <c r="M17" s="2">
        <f t="shared" ref="M17:M38" si="4">(E17+H17+F17)/3</f>
        <v>2112.0264912280704</v>
      </c>
    </row>
    <row r="18" spans="1:13" x14ac:dyDescent="0.25">
      <c r="A18" t="s">
        <v>670</v>
      </c>
      <c r="B18" t="s">
        <v>30</v>
      </c>
      <c r="C18" s="3">
        <v>14.48</v>
      </c>
      <c r="D18" s="3">
        <v>8.89</v>
      </c>
      <c r="E18" s="3">
        <v>11.46</v>
      </c>
      <c r="F18" s="3">
        <v>11.85</v>
      </c>
      <c r="G18" s="3">
        <v>10.32</v>
      </c>
      <c r="H18" s="3">
        <f t="shared" ref="H18:H30" si="5">G18/19*26</f>
        <v>14.122105263157897</v>
      </c>
      <c r="I18" s="37"/>
      <c r="J18" s="12">
        <v>15</v>
      </c>
      <c r="L18" s="2">
        <f t="shared" si="3"/>
        <v>12.16042105263158</v>
      </c>
      <c r="M18" s="2">
        <f t="shared" si="4"/>
        <v>12.477368421052633</v>
      </c>
    </row>
    <row r="19" spans="1:13" x14ac:dyDescent="0.25">
      <c r="A19" t="s">
        <v>671</v>
      </c>
      <c r="B19" t="s">
        <v>12</v>
      </c>
      <c r="C19" s="3">
        <v>11.95</v>
      </c>
      <c r="D19" s="3">
        <v>0.72</v>
      </c>
      <c r="E19" s="3">
        <v>0.33</v>
      </c>
      <c r="F19" s="3">
        <v>0.34</v>
      </c>
      <c r="G19" s="3">
        <v>0</v>
      </c>
      <c r="H19" s="3">
        <f t="shared" si="5"/>
        <v>0</v>
      </c>
      <c r="I19" s="37"/>
      <c r="J19" s="12">
        <v>1</v>
      </c>
      <c r="L19" s="2">
        <f t="shared" si="3"/>
        <v>2.6680000000000001</v>
      </c>
      <c r="M19" s="2">
        <f t="shared" si="4"/>
        <v>0.22333333333333336</v>
      </c>
    </row>
    <row r="20" spans="1:13" x14ac:dyDescent="0.25">
      <c r="A20" t="s">
        <v>672</v>
      </c>
      <c r="B20" t="s">
        <v>14</v>
      </c>
      <c r="C20" s="3">
        <v>330.03</v>
      </c>
      <c r="D20" s="3">
        <v>322.75</v>
      </c>
      <c r="E20" s="3">
        <v>194.65</v>
      </c>
      <c r="F20" s="3">
        <v>243.87</v>
      </c>
      <c r="G20" s="3">
        <v>191.18</v>
      </c>
      <c r="H20" s="3">
        <f t="shared" si="5"/>
        <v>261.61473684210523</v>
      </c>
      <c r="I20" s="37"/>
      <c r="J20" s="12">
        <v>250</v>
      </c>
      <c r="L20" s="2">
        <f t="shared" si="3"/>
        <v>270.58294736842106</v>
      </c>
      <c r="M20" s="2">
        <f t="shared" si="4"/>
        <v>233.37824561403508</v>
      </c>
    </row>
    <row r="21" spans="1:13" x14ac:dyDescent="0.25">
      <c r="A21" t="s">
        <v>673</v>
      </c>
      <c r="B21" t="s">
        <v>16</v>
      </c>
      <c r="C21" s="3">
        <v>2365.5700000000002</v>
      </c>
      <c r="D21" s="3">
        <v>2219.23</v>
      </c>
      <c r="E21" s="3">
        <v>1329.12</v>
      </c>
      <c r="F21" s="3">
        <v>1183.24</v>
      </c>
      <c r="G21" s="3">
        <v>1451.15</v>
      </c>
      <c r="H21" s="3">
        <f t="shared" si="5"/>
        <v>1985.784210526316</v>
      </c>
      <c r="I21" s="37"/>
      <c r="J21" s="12">
        <v>2000</v>
      </c>
      <c r="L21" s="2">
        <f t="shared" si="3"/>
        <v>1816.5888421052634</v>
      </c>
      <c r="M21" s="2">
        <f t="shared" si="4"/>
        <v>1499.3814035087719</v>
      </c>
    </row>
    <row r="22" spans="1:13" x14ac:dyDescent="0.25">
      <c r="A22" t="s">
        <v>674</v>
      </c>
      <c r="B22" t="s">
        <v>18</v>
      </c>
      <c r="C22" s="3">
        <v>7.12</v>
      </c>
      <c r="D22" s="3">
        <v>7.06</v>
      </c>
      <c r="E22" s="3">
        <v>4.25</v>
      </c>
      <c r="F22" s="3">
        <v>4.33</v>
      </c>
      <c r="G22" s="3">
        <v>3.22</v>
      </c>
      <c r="H22" s="3">
        <f t="shared" si="5"/>
        <v>4.4063157894736849</v>
      </c>
      <c r="I22" s="37"/>
      <c r="J22" s="12">
        <v>5</v>
      </c>
      <c r="L22" s="2">
        <f t="shared" si="3"/>
        <v>5.4332631578947366</v>
      </c>
      <c r="M22" s="2">
        <f t="shared" si="4"/>
        <v>4.328771929824561</v>
      </c>
    </row>
    <row r="23" spans="1:13" x14ac:dyDescent="0.25">
      <c r="A23" t="s">
        <v>675</v>
      </c>
      <c r="B23" t="s">
        <v>20</v>
      </c>
      <c r="C23" s="3">
        <v>1067.33</v>
      </c>
      <c r="D23" s="3">
        <v>1002.21</v>
      </c>
      <c r="E23" s="3">
        <v>-3053.74</v>
      </c>
      <c r="F23" s="3">
        <v>-1773.22</v>
      </c>
      <c r="G23" s="3">
        <v>424.74</v>
      </c>
      <c r="H23" s="3">
        <f t="shared" si="5"/>
        <v>581.22315789473691</v>
      </c>
      <c r="I23" s="37"/>
      <c r="J23" s="12">
        <v>600</v>
      </c>
      <c r="L23" s="2">
        <f t="shared" si="3"/>
        <v>-435.23936842105269</v>
      </c>
      <c r="M23" s="2">
        <f t="shared" si="4"/>
        <v>-1415.2456140350878</v>
      </c>
    </row>
    <row r="24" spans="1:13" x14ac:dyDescent="0.25">
      <c r="A24" t="s">
        <v>676</v>
      </c>
      <c r="B24" t="s">
        <v>101</v>
      </c>
      <c r="C24" s="3">
        <v>79.36</v>
      </c>
      <c r="D24" s="3">
        <v>109.5</v>
      </c>
      <c r="E24" s="3">
        <v>78.48</v>
      </c>
      <c r="F24" s="3">
        <v>98.27</v>
      </c>
      <c r="G24" s="3">
        <v>76.06</v>
      </c>
      <c r="H24" s="3">
        <f t="shared" si="5"/>
        <v>104.08210526315789</v>
      </c>
      <c r="I24" s="37"/>
      <c r="J24" s="12">
        <v>105</v>
      </c>
      <c r="L24" s="2">
        <f t="shared" si="3"/>
        <v>93.938421052631583</v>
      </c>
      <c r="M24" s="2">
        <f>(E24+H24+F24)/3</f>
        <v>93.610701754385957</v>
      </c>
    </row>
    <row r="25" spans="1:13" x14ac:dyDescent="0.25">
      <c r="A25" t="s">
        <v>677</v>
      </c>
      <c r="B25" t="s">
        <v>32</v>
      </c>
      <c r="C25" s="3">
        <v>135.71</v>
      </c>
      <c r="D25" s="3">
        <v>132.19999999999999</v>
      </c>
      <c r="E25" s="3">
        <v>81.36</v>
      </c>
      <c r="F25" s="3">
        <v>99.36</v>
      </c>
      <c r="G25" s="3">
        <v>49.82</v>
      </c>
      <c r="H25" s="3">
        <f t="shared" si="5"/>
        <v>68.174736842105261</v>
      </c>
      <c r="I25" s="37"/>
      <c r="J25" s="12">
        <v>100</v>
      </c>
      <c r="L25" s="2">
        <f t="shared" si="3"/>
        <v>103.36094736842105</v>
      </c>
      <c r="M25" s="2">
        <f t="shared" si="4"/>
        <v>82.964912280701753</v>
      </c>
    </row>
    <row r="26" spans="1:13" x14ac:dyDescent="0.25">
      <c r="A26" t="s">
        <v>678</v>
      </c>
      <c r="B26" t="s">
        <v>24</v>
      </c>
      <c r="C26" s="3">
        <v>13.22</v>
      </c>
      <c r="D26" s="3">
        <v>293.32</v>
      </c>
      <c r="E26" s="3">
        <v>202.7</v>
      </c>
      <c r="F26" s="3">
        <v>272.91000000000003</v>
      </c>
      <c r="G26" s="3">
        <v>123.28</v>
      </c>
      <c r="H26" s="3">
        <f t="shared" si="5"/>
        <v>168.69894736842105</v>
      </c>
      <c r="I26" s="37"/>
      <c r="J26" s="12">
        <v>200</v>
      </c>
      <c r="L26" s="2">
        <f t="shared" si="3"/>
        <v>190.16978947368423</v>
      </c>
      <c r="M26" s="2">
        <f t="shared" si="4"/>
        <v>214.76964912280701</v>
      </c>
    </row>
    <row r="27" spans="1:13" x14ac:dyDescent="0.25">
      <c r="A27" t="s">
        <v>679</v>
      </c>
      <c r="B27" t="s">
        <v>26</v>
      </c>
      <c r="C27" s="3">
        <v>596.96</v>
      </c>
      <c r="D27" s="3">
        <v>63.18</v>
      </c>
      <c r="E27" s="3">
        <v>0</v>
      </c>
      <c r="F27" s="3">
        <v>250.01</v>
      </c>
      <c r="G27" s="3">
        <v>0</v>
      </c>
      <c r="H27" s="3">
        <f t="shared" si="5"/>
        <v>0</v>
      </c>
      <c r="I27" s="37"/>
      <c r="J27" s="12">
        <v>150</v>
      </c>
      <c r="L27" s="2">
        <f t="shared" si="3"/>
        <v>182.03</v>
      </c>
      <c r="M27" s="2">
        <f t="shared" si="4"/>
        <v>83.336666666666659</v>
      </c>
    </row>
    <row r="28" spans="1:13" x14ac:dyDescent="0.25">
      <c r="A28" t="s">
        <v>938</v>
      </c>
      <c r="B28" t="s">
        <v>38</v>
      </c>
      <c r="C28" s="3">
        <v>0</v>
      </c>
      <c r="D28" s="3">
        <v>25.13</v>
      </c>
      <c r="E28" s="3">
        <v>0</v>
      </c>
      <c r="F28" s="3">
        <v>12.37</v>
      </c>
      <c r="G28" s="3">
        <v>2.4700000000000002</v>
      </c>
      <c r="H28" s="3">
        <f t="shared" si="5"/>
        <v>3.38</v>
      </c>
      <c r="I28" s="37"/>
      <c r="J28" s="12">
        <v>5</v>
      </c>
      <c r="L28" s="2">
        <f>(F28+C28+D28+E28+H28)/5</f>
        <v>8.1760000000000002</v>
      </c>
      <c r="M28" s="2">
        <f t="shared" si="4"/>
        <v>5.25</v>
      </c>
    </row>
    <row r="29" spans="1:13" x14ac:dyDescent="0.25">
      <c r="A29" t="s">
        <v>680</v>
      </c>
      <c r="B29" t="s">
        <v>28</v>
      </c>
      <c r="C29" s="3">
        <v>8.2200000000000006</v>
      </c>
      <c r="D29" s="3">
        <v>8.3699999999999992</v>
      </c>
      <c r="E29" s="3">
        <v>3.44</v>
      </c>
      <c r="F29" s="3">
        <v>7.2</v>
      </c>
      <c r="G29" s="3">
        <v>9.3000000000000007</v>
      </c>
      <c r="H29" s="3">
        <f t="shared" si="5"/>
        <v>12.726315789473684</v>
      </c>
      <c r="I29" s="37"/>
      <c r="J29" s="12">
        <v>15</v>
      </c>
      <c r="L29" s="2">
        <f t="shared" si="3"/>
        <v>7.9912631578947373</v>
      </c>
      <c r="M29" s="2">
        <f t="shared" si="4"/>
        <v>7.7887719298245619</v>
      </c>
    </row>
    <row r="30" spans="1:13" x14ac:dyDescent="0.25">
      <c r="A30" t="s">
        <v>1074</v>
      </c>
      <c r="B30" t="s">
        <v>61</v>
      </c>
      <c r="C30" s="3">
        <v>0</v>
      </c>
      <c r="D30" s="3">
        <v>0</v>
      </c>
      <c r="E30" s="3">
        <v>0</v>
      </c>
      <c r="F30" s="3">
        <v>0</v>
      </c>
      <c r="G30" s="3">
        <v>46.46</v>
      </c>
      <c r="H30" s="3">
        <f t="shared" si="5"/>
        <v>63.576842105263161</v>
      </c>
      <c r="I30" s="37"/>
      <c r="J30" s="12">
        <v>75</v>
      </c>
      <c r="L30" s="2">
        <f t="shared" si="3"/>
        <v>12.715368421052633</v>
      </c>
      <c r="M30" s="2">
        <f t="shared" si="4"/>
        <v>21.192280701754388</v>
      </c>
    </row>
    <row r="31" spans="1:13" x14ac:dyDescent="0.25">
      <c r="A31" t="s">
        <v>681</v>
      </c>
      <c r="B31" t="s">
        <v>64</v>
      </c>
      <c r="C31" s="3">
        <v>992.54</v>
      </c>
      <c r="D31" s="3">
        <v>0</v>
      </c>
      <c r="E31" s="3">
        <v>4572.45</v>
      </c>
      <c r="F31" s="3">
        <v>86.39</v>
      </c>
      <c r="G31" s="3">
        <v>2859.26</v>
      </c>
      <c r="H31" s="3">
        <f>G31/9*12</f>
        <v>3812.3466666666673</v>
      </c>
      <c r="I31" s="37"/>
      <c r="J31" s="12">
        <v>2000</v>
      </c>
      <c r="L31" s="2">
        <f t="shared" si="3"/>
        <v>1892.7453333333335</v>
      </c>
      <c r="M31" s="2">
        <f t="shared" si="4"/>
        <v>2823.7288888888888</v>
      </c>
    </row>
    <row r="32" spans="1:13" x14ac:dyDescent="0.25">
      <c r="A32" t="s">
        <v>667</v>
      </c>
      <c r="B32" t="s">
        <v>633</v>
      </c>
      <c r="C32" s="3">
        <v>440</v>
      </c>
      <c r="D32" s="3">
        <v>500</v>
      </c>
      <c r="E32" s="3">
        <v>500</v>
      </c>
      <c r="F32" s="3">
        <v>550</v>
      </c>
      <c r="G32" s="3">
        <v>0</v>
      </c>
      <c r="H32" s="3">
        <v>800</v>
      </c>
      <c r="I32" s="37"/>
      <c r="J32" s="12">
        <v>800</v>
      </c>
      <c r="L32" s="2">
        <f t="shared" si="3"/>
        <v>558</v>
      </c>
      <c r="M32" s="2">
        <f t="shared" si="4"/>
        <v>616.66666666666663</v>
      </c>
    </row>
    <row r="33" spans="1:16" x14ac:dyDescent="0.25">
      <c r="A33" t="s">
        <v>983</v>
      </c>
      <c r="B33" t="s">
        <v>630</v>
      </c>
      <c r="C33" s="3">
        <v>0</v>
      </c>
      <c r="D33" s="3">
        <v>0</v>
      </c>
      <c r="E33" s="3">
        <v>10.5</v>
      </c>
      <c r="F33" s="3">
        <v>0</v>
      </c>
      <c r="G33" s="3">
        <v>0</v>
      </c>
      <c r="H33" s="3">
        <v>0</v>
      </c>
      <c r="I33" s="37"/>
      <c r="J33" s="12">
        <v>0</v>
      </c>
      <c r="L33" s="2">
        <f t="shared" si="3"/>
        <v>2.1</v>
      </c>
      <c r="M33" s="2">
        <f t="shared" si="4"/>
        <v>3.5</v>
      </c>
    </row>
    <row r="34" spans="1:16" x14ac:dyDescent="0.25">
      <c r="A34" t="s">
        <v>939</v>
      </c>
      <c r="B34" t="s">
        <v>808</v>
      </c>
      <c r="C34" s="3">
        <v>0</v>
      </c>
      <c r="D34" s="3">
        <v>98.8</v>
      </c>
      <c r="E34" s="3">
        <v>0</v>
      </c>
      <c r="F34" s="3">
        <v>197.6</v>
      </c>
      <c r="G34" s="3">
        <v>0</v>
      </c>
      <c r="H34" s="3">
        <v>0</v>
      </c>
      <c r="I34" s="37"/>
      <c r="J34" s="12">
        <v>75</v>
      </c>
      <c r="L34" s="2">
        <f t="shared" si="3"/>
        <v>59.279999999999994</v>
      </c>
      <c r="M34" s="2">
        <f t="shared" si="4"/>
        <v>65.86666666666666</v>
      </c>
    </row>
    <row r="35" spans="1:16" x14ac:dyDescent="0.25">
      <c r="A35" t="s">
        <v>1060</v>
      </c>
      <c r="B35" t="s">
        <v>288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/>
      <c r="I35" s="37"/>
      <c r="J35" s="12"/>
      <c r="L35" s="2">
        <f t="shared" si="3"/>
        <v>0</v>
      </c>
      <c r="M35" s="2">
        <f t="shared" si="4"/>
        <v>0</v>
      </c>
    </row>
    <row r="36" spans="1:16" x14ac:dyDescent="0.25">
      <c r="A36" t="s">
        <v>1021</v>
      </c>
      <c r="B36" t="s">
        <v>89</v>
      </c>
      <c r="C36" s="3">
        <v>0</v>
      </c>
      <c r="D36" s="3">
        <v>0</v>
      </c>
      <c r="E36" s="3">
        <v>0</v>
      </c>
      <c r="F36" s="3">
        <v>980.7</v>
      </c>
      <c r="G36" s="3">
        <v>0</v>
      </c>
      <c r="H36" s="3">
        <v>1000</v>
      </c>
      <c r="I36" s="37"/>
      <c r="J36" s="12">
        <v>1000</v>
      </c>
      <c r="L36" s="2">
        <f t="shared" si="3"/>
        <v>396.14</v>
      </c>
      <c r="M36" s="2">
        <f t="shared" si="4"/>
        <v>660.23333333333335</v>
      </c>
    </row>
    <row r="37" spans="1:16" x14ac:dyDescent="0.25">
      <c r="A37" t="s">
        <v>984</v>
      </c>
      <c r="B37" t="s">
        <v>106</v>
      </c>
      <c r="C37" s="3">
        <v>0</v>
      </c>
      <c r="D37" s="3">
        <v>0</v>
      </c>
      <c r="E37" s="3">
        <v>68.290000000000006</v>
      </c>
      <c r="F37" s="3">
        <v>0</v>
      </c>
      <c r="G37" s="3">
        <v>0</v>
      </c>
      <c r="H37" s="3">
        <v>0</v>
      </c>
      <c r="I37" s="37"/>
      <c r="J37" s="12">
        <v>0</v>
      </c>
      <c r="L37" s="2">
        <f t="shared" si="3"/>
        <v>13.658000000000001</v>
      </c>
      <c r="M37" s="2">
        <f t="shared" si="4"/>
        <v>22.763333333333335</v>
      </c>
    </row>
    <row r="38" spans="1:16" x14ac:dyDescent="0.25">
      <c r="A38" t="s">
        <v>940</v>
      </c>
      <c r="B38" t="s">
        <v>420</v>
      </c>
      <c r="C38" s="10">
        <v>0</v>
      </c>
      <c r="D38" s="10">
        <v>0.19</v>
      </c>
      <c r="E38" s="10">
        <v>0</v>
      </c>
      <c r="F38" s="10">
        <v>0</v>
      </c>
      <c r="G38" s="3">
        <v>0</v>
      </c>
      <c r="H38" s="10">
        <f>E38</f>
        <v>0</v>
      </c>
      <c r="I38" s="37"/>
      <c r="J38" s="19">
        <v>0</v>
      </c>
      <c r="L38" s="20">
        <f t="shared" si="3"/>
        <v>3.7999999999999999E-2</v>
      </c>
      <c r="M38" s="20">
        <f t="shared" si="4"/>
        <v>0</v>
      </c>
    </row>
    <row r="39" spans="1:16" x14ac:dyDescent="0.25">
      <c r="C39" s="3"/>
      <c r="D39" s="3"/>
      <c r="E39" s="3"/>
      <c r="F39" s="3"/>
      <c r="G39" s="3"/>
      <c r="H39" s="3"/>
      <c r="I39" s="37"/>
      <c r="J39" s="12"/>
      <c r="L39" s="2"/>
      <c r="M39" s="2"/>
    </row>
    <row r="40" spans="1:16" x14ac:dyDescent="0.25">
      <c r="B40" t="s">
        <v>796</v>
      </c>
      <c r="C40" s="3"/>
      <c r="D40" s="3"/>
      <c r="E40" s="3"/>
      <c r="F40" s="3"/>
      <c r="G40" s="3"/>
      <c r="H40" s="3"/>
      <c r="I40" s="37"/>
      <c r="J40" s="12"/>
      <c r="L40" s="2"/>
      <c r="M40" s="2"/>
    </row>
    <row r="41" spans="1:16" x14ac:dyDescent="0.25">
      <c r="A41" t="s">
        <v>682</v>
      </c>
      <c r="B41" t="s">
        <v>22</v>
      </c>
      <c r="C41" s="3">
        <v>27035.75</v>
      </c>
      <c r="D41" s="3">
        <v>41851.75</v>
      </c>
      <c r="E41" s="3">
        <v>33053.67</v>
      </c>
      <c r="F41" s="3">
        <v>21300.92</v>
      </c>
      <c r="G41" s="3">
        <v>20324.73</v>
      </c>
      <c r="H41" s="3">
        <f>G41/19*26</f>
        <v>27812.788421052632</v>
      </c>
      <c r="I41" s="37"/>
      <c r="J41" s="12">
        <v>29500</v>
      </c>
      <c r="L41" s="2">
        <f t="shared" ref="L41:L72" si="6">(F41+C41+D41+E41+H41)/5</f>
        <v>30210.975684210523</v>
      </c>
      <c r="M41" s="2">
        <f t="shared" ref="M41:M72" si="7">(E41+H41+F41)/3</f>
        <v>27389.126140350872</v>
      </c>
    </row>
    <row r="42" spans="1:16" x14ac:dyDescent="0.25">
      <c r="A42" t="s">
        <v>683</v>
      </c>
      <c r="B42" t="s">
        <v>30</v>
      </c>
      <c r="C42" s="3">
        <v>1245.3800000000001</v>
      </c>
      <c r="D42" s="3">
        <v>1026.48</v>
      </c>
      <c r="E42" s="3">
        <v>1092.83</v>
      </c>
      <c r="F42" s="3">
        <v>846.78</v>
      </c>
      <c r="G42" s="3">
        <v>586.87</v>
      </c>
      <c r="H42" s="3">
        <f t="shared" ref="H42:H55" si="8">G42/19*26</f>
        <v>803.08526315789481</v>
      </c>
      <c r="I42" s="37"/>
      <c r="J42" s="12">
        <v>850</v>
      </c>
      <c r="L42" s="2">
        <f t="shared" si="6"/>
        <v>1002.9110526315787</v>
      </c>
      <c r="M42" s="2">
        <f t="shared" si="7"/>
        <v>914.2317543859649</v>
      </c>
    </row>
    <row r="43" spans="1:16" x14ac:dyDescent="0.25">
      <c r="A43" t="s">
        <v>684</v>
      </c>
      <c r="B43" t="s">
        <v>12</v>
      </c>
      <c r="C43" s="3">
        <v>7.19</v>
      </c>
      <c r="D43" s="3">
        <v>5.79</v>
      </c>
      <c r="E43" s="3">
        <v>5.2</v>
      </c>
      <c r="F43" s="3">
        <v>3.06</v>
      </c>
      <c r="G43" s="3">
        <v>0</v>
      </c>
      <c r="H43" s="3">
        <f t="shared" si="8"/>
        <v>0</v>
      </c>
      <c r="I43" s="37"/>
      <c r="J43" s="12">
        <v>5</v>
      </c>
      <c r="L43" s="2">
        <f t="shared" si="6"/>
        <v>4.2479999999999993</v>
      </c>
      <c r="M43" s="2">
        <f t="shared" si="7"/>
        <v>2.7533333333333334</v>
      </c>
    </row>
    <row r="44" spans="1:16" x14ac:dyDescent="0.25">
      <c r="A44" t="s">
        <v>685</v>
      </c>
      <c r="B44" t="s">
        <v>14</v>
      </c>
      <c r="C44" s="3">
        <v>2649.9</v>
      </c>
      <c r="D44" s="3">
        <v>3901.88</v>
      </c>
      <c r="E44" s="3">
        <v>3164.36</v>
      </c>
      <c r="F44" s="3">
        <v>2209.23</v>
      </c>
      <c r="G44" s="3">
        <v>2205.61</v>
      </c>
      <c r="H44" s="3">
        <f t="shared" si="8"/>
        <v>3018.2031578947372</v>
      </c>
      <c r="I44" s="37"/>
      <c r="J44" s="12">
        <v>2275</v>
      </c>
      <c r="L44" s="2">
        <f t="shared" si="6"/>
        <v>2988.7146315789478</v>
      </c>
      <c r="M44" s="2">
        <f t="shared" si="7"/>
        <v>2797.2643859649124</v>
      </c>
    </row>
    <row r="45" spans="1:16" x14ac:dyDescent="0.25">
      <c r="A45" t="s">
        <v>686</v>
      </c>
      <c r="B45" t="s">
        <v>16</v>
      </c>
      <c r="C45" s="3">
        <v>21467.69</v>
      </c>
      <c r="D45" s="3">
        <v>31879.14</v>
      </c>
      <c r="E45" s="3">
        <v>28482.43</v>
      </c>
      <c r="F45" s="3">
        <v>13272.22</v>
      </c>
      <c r="G45" s="3">
        <v>17558.310000000001</v>
      </c>
      <c r="H45" s="3">
        <f t="shared" si="8"/>
        <v>24027.161052631578</v>
      </c>
      <c r="I45" s="37"/>
      <c r="J45" s="12">
        <v>24000</v>
      </c>
      <c r="L45" s="2">
        <f t="shared" si="6"/>
        <v>23825.728210526311</v>
      </c>
      <c r="M45" s="2">
        <f t="shared" si="7"/>
        <v>21927.270350877192</v>
      </c>
    </row>
    <row r="46" spans="1:16" x14ac:dyDescent="0.25">
      <c r="A46" t="s">
        <v>687</v>
      </c>
      <c r="B46" t="s">
        <v>18</v>
      </c>
      <c r="C46" s="3">
        <v>61.08</v>
      </c>
      <c r="D46" s="3">
        <v>77.06</v>
      </c>
      <c r="E46" s="3">
        <v>85.15</v>
      </c>
      <c r="F46" s="3">
        <v>33.18</v>
      </c>
      <c r="G46" s="3">
        <v>38.64</v>
      </c>
      <c r="H46" s="3">
        <f t="shared" si="8"/>
        <v>52.875789473684215</v>
      </c>
      <c r="I46" s="37"/>
      <c r="J46" s="12">
        <v>75</v>
      </c>
      <c r="L46" s="2">
        <f t="shared" si="6"/>
        <v>61.869157894736851</v>
      </c>
      <c r="M46" s="2">
        <f t="shared" si="7"/>
        <v>57.068596491228078</v>
      </c>
    </row>
    <row r="47" spans="1:16" x14ac:dyDescent="0.25">
      <c r="A47" t="s">
        <v>688</v>
      </c>
      <c r="B47" t="s">
        <v>20</v>
      </c>
      <c r="C47" s="3">
        <v>14893.43</v>
      </c>
      <c r="D47" s="3">
        <v>14893.21</v>
      </c>
      <c r="E47" s="3">
        <v>-67882.77</v>
      </c>
      <c r="F47" s="3">
        <v>-22642.49</v>
      </c>
      <c r="G47" s="3">
        <v>6555.56</v>
      </c>
      <c r="H47" s="3">
        <f t="shared" si="8"/>
        <v>8970.7663157894731</v>
      </c>
      <c r="I47" s="37"/>
      <c r="J47" s="12">
        <v>9100</v>
      </c>
      <c r="L47" s="2">
        <f t="shared" si="6"/>
        <v>-10353.570736842108</v>
      </c>
      <c r="M47" s="2">
        <f t="shared" si="7"/>
        <v>-27184.831228070179</v>
      </c>
      <c r="P47" s="2"/>
    </row>
    <row r="48" spans="1:16" x14ac:dyDescent="0.25">
      <c r="A48" t="s">
        <v>941</v>
      </c>
      <c r="B48" s="6" t="s">
        <v>101</v>
      </c>
      <c r="C48" s="3">
        <v>0</v>
      </c>
      <c r="D48" s="3">
        <v>1611.72</v>
      </c>
      <c r="E48" s="3">
        <v>1743.32</v>
      </c>
      <c r="F48" s="3">
        <v>1210.51</v>
      </c>
      <c r="G48" s="3">
        <v>1522.66</v>
      </c>
      <c r="H48" s="3">
        <f t="shared" si="8"/>
        <v>2083.64</v>
      </c>
      <c r="I48" s="37"/>
      <c r="J48" s="12">
        <v>2000</v>
      </c>
      <c r="L48" s="2">
        <f t="shared" si="6"/>
        <v>1329.8380000000002</v>
      </c>
      <c r="M48" s="2">
        <f t="shared" si="7"/>
        <v>1679.1566666666668</v>
      </c>
    </row>
    <row r="49" spans="1:13" x14ac:dyDescent="0.25">
      <c r="A49" t="s">
        <v>942</v>
      </c>
      <c r="B49" s="6" t="s">
        <v>857</v>
      </c>
      <c r="C49" s="3">
        <v>0</v>
      </c>
      <c r="D49" s="3">
        <v>962.9</v>
      </c>
      <c r="E49" s="3">
        <v>402.15</v>
      </c>
      <c r="F49" s="3">
        <v>291.5</v>
      </c>
      <c r="G49" s="3">
        <v>291.13</v>
      </c>
      <c r="H49" s="3">
        <f t="shared" si="8"/>
        <v>398.38842105263154</v>
      </c>
      <c r="I49" s="37"/>
      <c r="J49" s="12">
        <v>500</v>
      </c>
      <c r="L49" s="2">
        <f t="shared" si="6"/>
        <v>410.98768421052637</v>
      </c>
      <c r="M49" s="2">
        <f t="shared" si="7"/>
        <v>364.01280701754382</v>
      </c>
    </row>
    <row r="50" spans="1:13" x14ac:dyDescent="0.25">
      <c r="A50" t="s">
        <v>689</v>
      </c>
      <c r="B50" t="s">
        <v>32</v>
      </c>
      <c r="C50" s="3">
        <v>1329.44</v>
      </c>
      <c r="D50" s="3">
        <v>1387.01</v>
      </c>
      <c r="E50" s="3">
        <v>1667.64</v>
      </c>
      <c r="F50" s="3">
        <v>1429.86</v>
      </c>
      <c r="G50" s="3">
        <v>989.08</v>
      </c>
      <c r="H50" s="3">
        <f t="shared" si="8"/>
        <v>1353.477894736842</v>
      </c>
      <c r="I50" s="37"/>
      <c r="J50" s="12">
        <v>1500</v>
      </c>
      <c r="L50" s="2">
        <f t="shared" si="6"/>
        <v>1433.4855789473686</v>
      </c>
      <c r="M50" s="2">
        <f t="shared" si="7"/>
        <v>1483.6592982456141</v>
      </c>
    </row>
    <row r="51" spans="1:13" x14ac:dyDescent="0.25">
      <c r="A51" t="s">
        <v>690</v>
      </c>
      <c r="B51" t="s">
        <v>49</v>
      </c>
      <c r="C51" s="3">
        <v>1108.1300000000001</v>
      </c>
      <c r="D51" s="3">
        <v>365.54</v>
      </c>
      <c r="E51" s="3">
        <v>448.98</v>
      </c>
      <c r="F51" s="3">
        <v>958.67</v>
      </c>
      <c r="G51" s="3">
        <v>698.8</v>
      </c>
      <c r="H51" s="3">
        <f t="shared" si="8"/>
        <v>956.25263157894733</v>
      </c>
      <c r="I51" s="37"/>
      <c r="J51" s="12">
        <v>1000</v>
      </c>
      <c r="L51" s="2">
        <f t="shared" si="6"/>
        <v>767.51452631578945</v>
      </c>
      <c r="M51" s="2">
        <f t="shared" si="7"/>
        <v>787.96754385964914</v>
      </c>
    </row>
    <row r="52" spans="1:13" x14ac:dyDescent="0.25">
      <c r="A52" t="s">
        <v>691</v>
      </c>
      <c r="B52" t="s">
        <v>24</v>
      </c>
      <c r="C52" s="3">
        <v>3498.99</v>
      </c>
      <c r="D52" s="3">
        <v>3705.22</v>
      </c>
      <c r="E52" s="3">
        <v>5035.13</v>
      </c>
      <c r="F52" s="3">
        <v>5519.19</v>
      </c>
      <c r="G52" s="3">
        <v>3579.91</v>
      </c>
      <c r="H52" s="3">
        <f t="shared" si="8"/>
        <v>4898.8242105263162</v>
      </c>
      <c r="I52" s="37"/>
      <c r="J52" s="12">
        <v>5000</v>
      </c>
      <c r="L52" s="2">
        <f t="shared" si="6"/>
        <v>4531.4708421052628</v>
      </c>
      <c r="M52" s="2">
        <f t="shared" si="7"/>
        <v>5151.0480701754386</v>
      </c>
    </row>
    <row r="53" spans="1:13" x14ac:dyDescent="0.25">
      <c r="A53" t="s">
        <v>692</v>
      </c>
      <c r="B53" t="s">
        <v>26</v>
      </c>
      <c r="C53" s="3">
        <v>212.55</v>
      </c>
      <c r="D53" s="3">
        <v>117.4</v>
      </c>
      <c r="E53" s="3">
        <v>167.31</v>
      </c>
      <c r="F53" s="3">
        <v>83.25</v>
      </c>
      <c r="G53" s="3">
        <v>52.67</v>
      </c>
      <c r="H53" s="3">
        <f t="shared" si="8"/>
        <v>72.074736842105267</v>
      </c>
      <c r="I53" s="37"/>
      <c r="J53" s="12">
        <v>75</v>
      </c>
      <c r="L53" s="2">
        <f t="shared" si="6"/>
        <v>130.51694736842106</v>
      </c>
      <c r="M53" s="2">
        <f t="shared" si="7"/>
        <v>107.54491228070175</v>
      </c>
    </row>
    <row r="54" spans="1:13" x14ac:dyDescent="0.25">
      <c r="A54" t="s">
        <v>693</v>
      </c>
      <c r="B54" t="s">
        <v>38</v>
      </c>
      <c r="C54" s="3">
        <v>51.1</v>
      </c>
      <c r="D54" s="3">
        <v>121.16</v>
      </c>
      <c r="E54" s="3">
        <v>103.69</v>
      </c>
      <c r="F54" s="3">
        <v>138.87</v>
      </c>
      <c r="G54" s="3">
        <v>0</v>
      </c>
      <c r="H54" s="3">
        <f t="shared" si="8"/>
        <v>0</v>
      </c>
      <c r="I54" s="37"/>
      <c r="J54" s="12">
        <v>150</v>
      </c>
      <c r="L54" s="2">
        <f t="shared" si="6"/>
        <v>82.963999999999999</v>
      </c>
      <c r="M54" s="2">
        <f t="shared" si="7"/>
        <v>80.853333333333339</v>
      </c>
    </row>
    <row r="55" spans="1:13" x14ac:dyDescent="0.25">
      <c r="A55" t="s">
        <v>694</v>
      </c>
      <c r="B55" t="s">
        <v>28</v>
      </c>
      <c r="C55" s="3">
        <v>164.15</v>
      </c>
      <c r="D55" s="3">
        <v>127.39</v>
      </c>
      <c r="E55" s="3">
        <v>202.67</v>
      </c>
      <c r="F55" s="3">
        <v>125.44</v>
      </c>
      <c r="G55" s="3">
        <v>132.83000000000001</v>
      </c>
      <c r="H55" s="3">
        <f t="shared" si="8"/>
        <v>181.76736842105265</v>
      </c>
      <c r="I55" s="37"/>
      <c r="J55" s="12">
        <v>200</v>
      </c>
      <c r="L55" s="2">
        <f t="shared" si="6"/>
        <v>160.28347368421052</v>
      </c>
      <c r="M55" s="2">
        <f t="shared" si="7"/>
        <v>169.95912280701754</v>
      </c>
    </row>
    <row r="56" spans="1:13" x14ac:dyDescent="0.25">
      <c r="A56" t="s">
        <v>695</v>
      </c>
      <c r="B56" t="s">
        <v>128</v>
      </c>
      <c r="C56" s="3">
        <v>0</v>
      </c>
      <c r="D56" s="3">
        <v>0</v>
      </c>
      <c r="E56" s="3">
        <v>49.6</v>
      </c>
      <c r="F56" s="3">
        <v>243.75</v>
      </c>
      <c r="G56" s="3">
        <v>595.21</v>
      </c>
      <c r="H56" s="7">
        <f>G56/9*12</f>
        <v>793.61333333333346</v>
      </c>
      <c r="I56" s="37"/>
      <c r="J56" s="12">
        <v>850</v>
      </c>
      <c r="L56" s="2">
        <f t="shared" si="6"/>
        <v>217.39266666666671</v>
      </c>
      <c r="M56" s="2">
        <f t="shared" si="7"/>
        <v>362.32111111111118</v>
      </c>
    </row>
    <row r="57" spans="1:13" x14ac:dyDescent="0.25">
      <c r="A57" t="s">
        <v>985</v>
      </c>
      <c r="B57" t="s">
        <v>61</v>
      </c>
      <c r="C57" s="3">
        <v>909.19</v>
      </c>
      <c r="D57" s="3">
        <v>883.36</v>
      </c>
      <c r="E57" s="3">
        <v>792.83</v>
      </c>
      <c r="F57" s="3">
        <v>673.02</v>
      </c>
      <c r="G57" s="3">
        <v>789.8</v>
      </c>
      <c r="H57" s="7">
        <f>G57</f>
        <v>789.8</v>
      </c>
      <c r="I57" s="37"/>
      <c r="J57" s="12">
        <v>850</v>
      </c>
      <c r="L57" s="2">
        <f t="shared" si="6"/>
        <v>809.64</v>
      </c>
      <c r="M57" s="2">
        <f t="shared" si="7"/>
        <v>751.88333333333333</v>
      </c>
    </row>
    <row r="58" spans="1:13" x14ac:dyDescent="0.25">
      <c r="A58" t="s">
        <v>943</v>
      </c>
      <c r="B58" t="s">
        <v>103</v>
      </c>
      <c r="C58" s="3">
        <v>0</v>
      </c>
      <c r="D58" s="3">
        <v>541.54</v>
      </c>
      <c r="E58" s="3">
        <v>872.34</v>
      </c>
      <c r="F58" s="3">
        <v>0</v>
      </c>
      <c r="G58" s="3">
        <v>0</v>
      </c>
      <c r="H58" s="7">
        <f t="shared" ref="H57:H72" si="9">G58/9*12</f>
        <v>0</v>
      </c>
      <c r="I58" s="37"/>
      <c r="J58" s="12">
        <v>0</v>
      </c>
      <c r="L58" s="2">
        <f t="shared" si="6"/>
        <v>282.77600000000001</v>
      </c>
      <c r="M58" s="2">
        <f t="shared" si="7"/>
        <v>290.78000000000003</v>
      </c>
    </row>
    <row r="59" spans="1:13" x14ac:dyDescent="0.25">
      <c r="A59" t="s">
        <v>696</v>
      </c>
      <c r="B59" t="s">
        <v>668</v>
      </c>
      <c r="C59" s="3">
        <v>35.380000000000003</v>
      </c>
      <c r="D59" s="3">
        <v>0</v>
      </c>
      <c r="E59" s="3">
        <v>0</v>
      </c>
      <c r="F59" s="3">
        <v>0</v>
      </c>
      <c r="G59" s="3">
        <f>1734.56+155.9</f>
        <v>1890.46</v>
      </c>
      <c r="H59" s="7">
        <f t="shared" si="9"/>
        <v>2520.6133333333332</v>
      </c>
      <c r="I59" s="37"/>
      <c r="J59" s="12">
        <v>2500</v>
      </c>
      <c r="L59" s="2">
        <f t="shared" si="6"/>
        <v>511.19866666666667</v>
      </c>
      <c r="M59" s="2">
        <f t="shared" si="7"/>
        <v>840.20444444444445</v>
      </c>
    </row>
    <row r="60" spans="1:13" x14ac:dyDescent="0.25">
      <c r="A60" t="s">
        <v>698</v>
      </c>
      <c r="B60" t="s">
        <v>64</v>
      </c>
      <c r="C60" s="3">
        <v>4721.42</v>
      </c>
      <c r="D60" s="3">
        <v>34014.050000000003</v>
      </c>
      <c r="E60" s="3">
        <f>27549.05+923.43</f>
        <v>28472.48</v>
      </c>
      <c r="F60" s="3">
        <f>23401.17+8102.42</f>
        <v>31503.589999999997</v>
      </c>
      <c r="G60" s="3">
        <f>11438.08+277.56</f>
        <v>11715.64</v>
      </c>
      <c r="H60" s="7">
        <f t="shared" si="9"/>
        <v>15620.853333333333</v>
      </c>
      <c r="I60" s="37"/>
      <c r="J60" s="12">
        <v>16500</v>
      </c>
      <c r="L60" s="2">
        <f t="shared" si="6"/>
        <v>22866.478666666666</v>
      </c>
      <c r="M60" s="2">
        <f t="shared" si="7"/>
        <v>25198.97444444444</v>
      </c>
    </row>
    <row r="61" spans="1:13" x14ac:dyDescent="0.25">
      <c r="A61" t="s">
        <v>697</v>
      </c>
      <c r="B61" t="s">
        <v>70</v>
      </c>
      <c r="C61" s="3">
        <v>4954.74</v>
      </c>
      <c r="D61" s="3">
        <v>42167.38</v>
      </c>
      <c r="E61" s="3">
        <f>25432.4+723.41</f>
        <v>26155.81</v>
      </c>
      <c r="F61" s="3">
        <v>33794.449999999997</v>
      </c>
      <c r="G61" s="3">
        <v>21468.85</v>
      </c>
      <c r="H61" s="7">
        <f t="shared" si="9"/>
        <v>28625.133333333331</v>
      </c>
      <c r="I61" s="37"/>
      <c r="J61" s="12">
        <v>30000</v>
      </c>
      <c r="L61" s="2">
        <f t="shared" si="6"/>
        <v>27139.50266666666</v>
      </c>
      <c r="M61" s="2">
        <f t="shared" si="7"/>
        <v>29525.13111111111</v>
      </c>
    </row>
    <row r="62" spans="1:13" x14ac:dyDescent="0.25">
      <c r="A62" t="s">
        <v>699</v>
      </c>
      <c r="B62" t="s">
        <v>78</v>
      </c>
      <c r="C62" s="3">
        <v>973.32</v>
      </c>
      <c r="D62" s="3">
        <v>1348.7</v>
      </c>
      <c r="E62" s="3">
        <v>1556.06</v>
      </c>
      <c r="F62" s="3">
        <v>971.25</v>
      </c>
      <c r="G62" s="3">
        <v>1638.05</v>
      </c>
      <c r="H62" s="7">
        <f t="shared" si="9"/>
        <v>2184.0666666666666</v>
      </c>
      <c r="I62" s="37"/>
      <c r="J62" s="12">
        <v>2200</v>
      </c>
      <c r="L62" s="2">
        <f t="shared" si="6"/>
        <v>1406.6793333333333</v>
      </c>
      <c r="M62" s="2">
        <f t="shared" si="7"/>
        <v>1570.4588888888891</v>
      </c>
    </row>
    <row r="63" spans="1:13" x14ac:dyDescent="0.25">
      <c r="A63" t="s">
        <v>944</v>
      </c>
      <c r="B63" t="s">
        <v>945</v>
      </c>
      <c r="C63" s="3">
        <v>0</v>
      </c>
      <c r="D63" s="3">
        <v>206</v>
      </c>
      <c r="E63" s="3">
        <v>160</v>
      </c>
      <c r="F63" s="3">
        <v>26</v>
      </c>
      <c r="G63" s="3">
        <v>190</v>
      </c>
      <c r="H63" s="7">
        <v>200</v>
      </c>
      <c r="I63" s="37"/>
      <c r="J63" s="12">
        <v>250</v>
      </c>
      <c r="L63" s="2">
        <f t="shared" si="6"/>
        <v>118.4</v>
      </c>
      <c r="M63" s="2">
        <f t="shared" si="7"/>
        <v>128.66666666666666</v>
      </c>
    </row>
    <row r="64" spans="1:13" x14ac:dyDescent="0.25">
      <c r="A64" t="s">
        <v>700</v>
      </c>
      <c r="B64" t="s">
        <v>510</v>
      </c>
      <c r="C64" s="3">
        <v>731</v>
      </c>
      <c r="D64" s="3">
        <v>12571.05</v>
      </c>
      <c r="E64" s="3">
        <v>1176</v>
      </c>
      <c r="F64" s="3">
        <v>7172.84</v>
      </c>
      <c r="G64" s="3">
        <v>1534.94</v>
      </c>
      <c r="H64" s="7">
        <f t="shared" si="9"/>
        <v>2046.5866666666666</v>
      </c>
      <c r="I64" s="37"/>
      <c r="J64" s="12">
        <v>2100</v>
      </c>
      <c r="L64" s="2">
        <f t="shared" si="6"/>
        <v>4739.4953333333333</v>
      </c>
      <c r="M64" s="2">
        <f t="shared" si="7"/>
        <v>3465.1422222222222</v>
      </c>
    </row>
    <row r="65" spans="1:13" x14ac:dyDescent="0.25">
      <c r="A65" t="s">
        <v>1022</v>
      </c>
      <c r="B65" t="s">
        <v>1009</v>
      </c>
      <c r="C65" s="3">
        <v>0</v>
      </c>
      <c r="D65" s="3">
        <v>0</v>
      </c>
      <c r="E65" s="3">
        <v>0</v>
      </c>
      <c r="F65" s="3">
        <v>1260</v>
      </c>
      <c r="G65" s="3">
        <v>1260</v>
      </c>
      <c r="H65" s="7">
        <v>1260</v>
      </c>
      <c r="I65" s="37"/>
      <c r="J65" s="12">
        <v>1500</v>
      </c>
      <c r="L65" s="2">
        <f t="shared" si="6"/>
        <v>504</v>
      </c>
      <c r="M65" s="2">
        <f t="shared" si="7"/>
        <v>840</v>
      </c>
    </row>
    <row r="66" spans="1:13" x14ac:dyDescent="0.25">
      <c r="A66" t="s">
        <v>701</v>
      </c>
      <c r="B66" t="s">
        <v>89</v>
      </c>
      <c r="C66" s="3">
        <v>152.1</v>
      </c>
      <c r="D66" s="3">
        <v>0</v>
      </c>
      <c r="E66" s="3">
        <v>0</v>
      </c>
      <c r="F66" s="3">
        <v>30357</v>
      </c>
      <c r="G66" s="3">
        <v>0</v>
      </c>
      <c r="H66" s="7">
        <v>35000</v>
      </c>
      <c r="I66" s="37"/>
      <c r="J66" s="12">
        <v>35000</v>
      </c>
      <c r="L66" s="2">
        <f t="shared" si="6"/>
        <v>13101.82</v>
      </c>
      <c r="M66" s="2">
        <f t="shared" si="7"/>
        <v>21785.666666666668</v>
      </c>
    </row>
    <row r="67" spans="1:13" x14ac:dyDescent="0.25">
      <c r="A67" t="s">
        <v>702</v>
      </c>
      <c r="B67" t="s">
        <v>80</v>
      </c>
      <c r="C67" s="3">
        <v>2945.99</v>
      </c>
      <c r="D67" s="3">
        <v>2249.84</v>
      </c>
      <c r="E67" s="3">
        <v>4595.53</v>
      </c>
      <c r="F67" s="3">
        <v>4273.29</v>
      </c>
      <c r="G67" s="3">
        <v>3832.11</v>
      </c>
      <c r="H67" s="7">
        <f t="shared" si="9"/>
        <v>5109.4800000000005</v>
      </c>
      <c r="I67" s="37"/>
      <c r="J67" s="12">
        <v>5000</v>
      </c>
      <c r="L67" s="2">
        <f t="shared" si="6"/>
        <v>3834.8259999999996</v>
      </c>
      <c r="M67" s="2">
        <f t="shared" si="7"/>
        <v>4659.4333333333334</v>
      </c>
    </row>
    <row r="68" spans="1:13" x14ac:dyDescent="0.25">
      <c r="A68" t="s">
        <v>703</v>
      </c>
      <c r="B68" t="s">
        <v>494</v>
      </c>
      <c r="C68" s="3">
        <v>7484.66</v>
      </c>
      <c r="D68" s="3">
        <v>6979.05</v>
      </c>
      <c r="E68" s="3">
        <v>3696.5</v>
      </c>
      <c r="F68" s="3">
        <v>5078.95</v>
      </c>
      <c r="G68" s="3">
        <v>2727.73</v>
      </c>
      <c r="H68" s="7">
        <f t="shared" si="9"/>
        <v>3636.9733333333334</v>
      </c>
      <c r="I68" s="37"/>
      <c r="J68" s="12">
        <v>4000</v>
      </c>
      <c r="L68" s="2">
        <f t="shared" si="6"/>
        <v>5375.2266666666665</v>
      </c>
      <c r="M68" s="2">
        <f t="shared" si="7"/>
        <v>4137.4744444444441</v>
      </c>
    </row>
    <row r="69" spans="1:13" x14ac:dyDescent="0.25">
      <c r="A69" t="s">
        <v>946</v>
      </c>
      <c r="B69" t="s">
        <v>93</v>
      </c>
      <c r="C69" s="3">
        <v>0</v>
      </c>
      <c r="D69" s="3">
        <v>5129.25</v>
      </c>
      <c r="E69" s="3">
        <v>8183.17</v>
      </c>
      <c r="F69" s="3">
        <v>7102.75</v>
      </c>
      <c r="G69" s="3">
        <v>9884.86</v>
      </c>
      <c r="H69" s="7">
        <f t="shared" si="9"/>
        <v>13179.813333333334</v>
      </c>
      <c r="I69" s="37"/>
      <c r="J69" s="12">
        <v>15000</v>
      </c>
      <c r="L69" s="2">
        <f t="shared" si="6"/>
        <v>6718.996666666666</v>
      </c>
      <c r="M69" s="2">
        <f t="shared" si="7"/>
        <v>9488.5777777777785</v>
      </c>
    </row>
    <row r="70" spans="1:13" x14ac:dyDescent="0.25">
      <c r="A70" t="s">
        <v>704</v>
      </c>
      <c r="B70" t="s">
        <v>399</v>
      </c>
      <c r="C70" s="3">
        <f>14362.31+604.64</f>
        <v>14966.949999999999</v>
      </c>
      <c r="D70" s="3">
        <v>23599.23</v>
      </c>
      <c r="E70" s="3">
        <v>18990.87</v>
      </c>
      <c r="F70" s="3">
        <v>5339.03</v>
      </c>
      <c r="G70" s="3">
        <v>8229.9699999999993</v>
      </c>
      <c r="H70" s="7">
        <f t="shared" si="9"/>
        <v>10973.293333333331</v>
      </c>
      <c r="I70" s="37"/>
      <c r="J70" s="12">
        <v>12000</v>
      </c>
      <c r="L70" s="2">
        <f t="shared" si="6"/>
        <v>14773.874666666667</v>
      </c>
      <c r="M70" s="2">
        <f t="shared" si="7"/>
        <v>11767.73111111111</v>
      </c>
    </row>
    <row r="71" spans="1:13" x14ac:dyDescent="0.25">
      <c r="A71" t="s">
        <v>986</v>
      </c>
      <c r="B71" t="s">
        <v>987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7">
        <f t="shared" si="9"/>
        <v>0</v>
      </c>
      <c r="I71" s="37"/>
      <c r="J71" s="12">
        <v>0</v>
      </c>
      <c r="L71" s="2">
        <f t="shared" si="6"/>
        <v>0</v>
      </c>
      <c r="M71" s="2">
        <f t="shared" si="7"/>
        <v>0</v>
      </c>
    </row>
    <row r="72" spans="1:13" x14ac:dyDescent="0.25">
      <c r="A72" t="s">
        <v>992</v>
      </c>
      <c r="B72" t="s">
        <v>97</v>
      </c>
      <c r="C72" s="10">
        <v>56144</v>
      </c>
      <c r="D72" s="10">
        <v>44101.279999999999</v>
      </c>
      <c r="E72" s="10">
        <v>39040.44</v>
      </c>
      <c r="F72" s="10">
        <v>62950.8</v>
      </c>
      <c r="G72" s="3">
        <v>0</v>
      </c>
      <c r="H72" s="10">
        <v>90434</v>
      </c>
      <c r="I72" s="37"/>
      <c r="J72" s="19">
        <v>90434</v>
      </c>
      <c r="L72" s="20">
        <f t="shared" si="6"/>
        <v>58534.104000000007</v>
      </c>
      <c r="M72" s="20">
        <f t="shared" si="7"/>
        <v>64141.746666666666</v>
      </c>
    </row>
    <row r="73" spans="1:13" x14ac:dyDescent="0.25">
      <c r="C73" s="3"/>
      <c r="D73" s="3"/>
      <c r="E73" s="3"/>
      <c r="F73" s="3"/>
      <c r="G73" s="3"/>
      <c r="H73" s="3"/>
      <c r="I73" s="37"/>
      <c r="J73" s="12"/>
      <c r="L73" s="2"/>
      <c r="M73" s="2"/>
    </row>
    <row r="74" spans="1:13" x14ac:dyDescent="0.25">
      <c r="C74" s="3">
        <f>SUM(C17:C72)</f>
        <v>178794.29000000004</v>
      </c>
      <c r="D74" s="3">
        <f>SUM(D17:D72)</f>
        <v>282834.89999999997</v>
      </c>
      <c r="E74" s="3">
        <f>SUM(E17:E72)</f>
        <v>146543.78999999998</v>
      </c>
      <c r="F74" s="3">
        <f>SUM(F17:F72)</f>
        <v>220037.96999999997</v>
      </c>
      <c r="G74" s="3">
        <f>SUM(G17:G72)</f>
        <v>127750.89000000001</v>
      </c>
      <c r="H74" s="3">
        <f t="shared" ref="H74" si="10">SUM(H17:H72)</f>
        <v>298906.79754385963</v>
      </c>
      <c r="I74" s="37"/>
      <c r="J74" s="12">
        <f>SUM(J17:J72)</f>
        <v>305015</v>
      </c>
      <c r="L74" s="3">
        <f>SUM(L17:L72)</f>
        <v>225423.54950877192</v>
      </c>
      <c r="M74" s="3">
        <f>SUM(M17:M72)</f>
        <v>221829.51918128654</v>
      </c>
    </row>
    <row r="75" spans="1:13" x14ac:dyDescent="0.25">
      <c r="C75" s="3"/>
      <c r="D75" s="3"/>
      <c r="E75" s="3"/>
      <c r="F75" s="3"/>
      <c r="G75" s="3"/>
      <c r="H75" s="3"/>
      <c r="I75" s="37"/>
      <c r="J75" s="12"/>
      <c r="L75" s="2"/>
      <c r="M75" s="2"/>
    </row>
    <row r="76" spans="1:13" x14ac:dyDescent="0.25">
      <c r="C76" s="3">
        <f>C14-C74</f>
        <v>-105781.32000000004</v>
      </c>
      <c r="D76" s="3">
        <f>D14-D74</f>
        <v>-100793.65</v>
      </c>
      <c r="E76" s="3">
        <f>E14-E74</f>
        <v>232020.68</v>
      </c>
      <c r="F76" s="3">
        <f>F14-F74</f>
        <v>445140.59000000008</v>
      </c>
      <c r="G76" s="3">
        <f>G14-G74</f>
        <v>-18453.460000000006</v>
      </c>
      <c r="H76" s="3">
        <f t="shared" ref="H76" si="11">H14-H74</f>
        <v>-68949.644210526283</v>
      </c>
      <c r="I76" s="37"/>
      <c r="J76" s="12">
        <f>J14-J74</f>
        <v>-89440</v>
      </c>
      <c r="L76" s="3">
        <f>L14-L74</f>
        <v>80327.331157894747</v>
      </c>
      <c r="M76" s="3">
        <f>M14-M74</f>
        <v>202737.20859649117</v>
      </c>
    </row>
    <row r="77" spans="1:13" x14ac:dyDescent="0.25">
      <c r="C77" s="3"/>
      <c r="D77" s="3"/>
      <c r="E77" s="3"/>
      <c r="F77" s="3"/>
      <c r="G77" s="3"/>
      <c r="H77" s="3"/>
      <c r="J77" s="12"/>
    </row>
    <row r="78" spans="1:13" x14ac:dyDescent="0.25">
      <c r="C78" s="3"/>
      <c r="D78" s="3"/>
      <c r="E78" s="3"/>
      <c r="F78" s="3"/>
      <c r="G78" s="3"/>
      <c r="H78" s="3"/>
      <c r="J78" s="12"/>
    </row>
    <row r="79" spans="1:13" x14ac:dyDescent="0.25">
      <c r="C79" s="3"/>
      <c r="D79" s="3"/>
      <c r="E79" s="3"/>
      <c r="F79" s="3"/>
      <c r="G79" s="3"/>
      <c r="H79" s="3"/>
      <c r="J79" s="12"/>
    </row>
    <row r="80" spans="1:13" x14ac:dyDescent="0.25">
      <c r="C80" s="3"/>
      <c r="D80" s="3"/>
      <c r="E80" s="3"/>
      <c r="F80" s="3"/>
      <c r="G80" s="3"/>
      <c r="H80" s="3"/>
      <c r="J80" s="12"/>
    </row>
    <row r="81" spans="3:10" x14ac:dyDescent="0.25">
      <c r="C81" s="3"/>
      <c r="D81" s="3"/>
      <c r="E81" s="3"/>
      <c r="F81" s="3"/>
      <c r="G81" s="3"/>
      <c r="H81" s="3"/>
      <c r="J81" s="12"/>
    </row>
    <row r="82" spans="3:10" x14ac:dyDescent="0.25">
      <c r="C82" s="3"/>
      <c r="D82" s="3"/>
      <c r="E82" s="3"/>
      <c r="F82" s="3"/>
      <c r="G82" s="3"/>
      <c r="H82" s="3"/>
      <c r="J82" s="12"/>
    </row>
    <row r="83" spans="3:10" x14ac:dyDescent="0.25">
      <c r="C83" s="3"/>
      <c r="D83" s="3"/>
      <c r="E83" s="3"/>
      <c r="F83" s="3"/>
      <c r="G83" s="3"/>
      <c r="H83" s="3"/>
      <c r="J83" s="12"/>
    </row>
    <row r="84" spans="3:10" x14ac:dyDescent="0.25">
      <c r="C84" s="3"/>
      <c r="D84" s="3"/>
      <c r="E84" s="3"/>
      <c r="F84" s="3"/>
      <c r="G84" s="3"/>
      <c r="H84" s="3"/>
      <c r="J84" s="12"/>
    </row>
    <row r="85" spans="3:10" x14ac:dyDescent="0.25">
      <c r="C85" s="3"/>
      <c r="D85" s="3"/>
      <c r="E85" s="3"/>
      <c r="F85" s="3"/>
      <c r="G85" s="3"/>
      <c r="H85" s="3"/>
      <c r="J85" s="12"/>
    </row>
    <row r="86" spans="3:10" x14ac:dyDescent="0.25">
      <c r="C86" s="3"/>
      <c r="D86" s="3"/>
      <c r="E86" s="3"/>
      <c r="F86" s="3"/>
      <c r="G86" s="3"/>
      <c r="H86" s="3"/>
      <c r="J86" s="12"/>
    </row>
    <row r="87" spans="3:10" x14ac:dyDescent="0.25">
      <c r="C87" s="3"/>
      <c r="D87" s="3"/>
      <c r="E87" s="3"/>
      <c r="F87" s="3"/>
      <c r="H87" s="3"/>
      <c r="J87" s="12"/>
    </row>
    <row r="88" spans="3:10" x14ac:dyDescent="0.25">
      <c r="C88" s="3"/>
      <c r="D88" s="3"/>
      <c r="E88" s="3"/>
      <c r="F88" s="3"/>
      <c r="H88" s="3"/>
      <c r="J88" s="12"/>
    </row>
    <row r="89" spans="3:10" x14ac:dyDescent="0.25">
      <c r="C89" s="3"/>
      <c r="D89" s="3"/>
      <c r="E89" s="3"/>
      <c r="F89" s="3"/>
      <c r="H89" s="3"/>
      <c r="J89" s="12"/>
    </row>
    <row r="90" spans="3:10" x14ac:dyDescent="0.25">
      <c r="C90" s="3"/>
      <c r="D90" s="3"/>
      <c r="E90" s="3"/>
      <c r="F90" s="3"/>
      <c r="H90" s="3"/>
      <c r="J90" s="12"/>
    </row>
    <row r="91" spans="3:10" x14ac:dyDescent="0.25">
      <c r="C91" s="3"/>
      <c r="D91" s="3"/>
      <c r="E91" s="3"/>
      <c r="F91" s="3"/>
      <c r="H91" s="3"/>
      <c r="J91" s="12"/>
    </row>
    <row r="92" spans="3:10" x14ac:dyDescent="0.25">
      <c r="C92" s="3"/>
      <c r="D92" s="3"/>
      <c r="E92" s="3"/>
      <c r="F92" s="3"/>
      <c r="H92" s="3"/>
      <c r="J92" s="12"/>
    </row>
    <row r="93" spans="3:10" x14ac:dyDescent="0.25">
      <c r="C93" s="3"/>
      <c r="D93" s="3"/>
      <c r="E93" s="3"/>
      <c r="F93" s="3"/>
      <c r="H93" s="3"/>
      <c r="J93" s="12"/>
    </row>
    <row r="94" spans="3:10" x14ac:dyDescent="0.25">
      <c r="C94" s="3"/>
      <c r="D94" s="3"/>
      <c r="E94" s="3"/>
      <c r="F94" s="3"/>
      <c r="H94" s="3"/>
      <c r="J94" s="12"/>
    </row>
    <row r="95" spans="3:10" x14ac:dyDescent="0.25">
      <c r="C95" s="3"/>
      <c r="D95" s="3"/>
      <c r="E95" s="3"/>
      <c r="F95" s="3"/>
      <c r="H95" s="3"/>
      <c r="J95" s="12"/>
    </row>
    <row r="96" spans="3:10" x14ac:dyDescent="0.25">
      <c r="C96" s="3"/>
      <c r="D96" s="3"/>
      <c r="E96" s="3"/>
      <c r="F96" s="3"/>
      <c r="H96" s="3"/>
      <c r="J96" s="12"/>
    </row>
    <row r="97" spans="3:10" x14ac:dyDescent="0.25">
      <c r="C97" s="3"/>
      <c r="D97" s="3"/>
      <c r="E97" s="3"/>
      <c r="F97" s="3"/>
      <c r="H97" s="3"/>
      <c r="J97" s="12"/>
    </row>
    <row r="98" spans="3:10" x14ac:dyDescent="0.25">
      <c r="C98" s="3"/>
      <c r="D98" s="3"/>
      <c r="E98" s="3"/>
      <c r="F98" s="3"/>
      <c r="H98" s="3"/>
      <c r="J98" s="12"/>
    </row>
    <row r="99" spans="3:10" x14ac:dyDescent="0.25">
      <c r="C99" s="3"/>
      <c r="D99" s="3"/>
      <c r="E99" s="3"/>
      <c r="F99" s="3"/>
      <c r="H99" s="3"/>
      <c r="J99" s="12"/>
    </row>
    <row r="100" spans="3:10" x14ac:dyDescent="0.25">
      <c r="C100" s="3"/>
      <c r="D100" s="3"/>
      <c r="E100" s="3"/>
      <c r="F100" s="3"/>
      <c r="H100" s="3"/>
      <c r="J100" s="12"/>
    </row>
    <row r="101" spans="3:10" x14ac:dyDescent="0.25">
      <c r="C101" s="3"/>
      <c r="D101" s="3"/>
      <c r="E101" s="3"/>
      <c r="F101" s="3"/>
      <c r="H101" s="3"/>
      <c r="J101" s="12"/>
    </row>
    <row r="102" spans="3:10" x14ac:dyDescent="0.25">
      <c r="C102" s="3"/>
      <c r="D102" s="3"/>
      <c r="E102" s="3"/>
      <c r="F102" s="3"/>
      <c r="H102" s="3"/>
      <c r="J102" s="12"/>
    </row>
    <row r="103" spans="3:10" x14ac:dyDescent="0.25">
      <c r="C103" s="3"/>
      <c r="D103" s="3"/>
      <c r="E103" s="3"/>
      <c r="F103" s="3"/>
      <c r="H103" s="3"/>
      <c r="J103" s="12"/>
    </row>
    <row r="104" spans="3:10" x14ac:dyDescent="0.25">
      <c r="C104" s="3"/>
      <c r="D104" s="3"/>
      <c r="E104" s="3"/>
      <c r="F104" s="3"/>
      <c r="H104" s="3"/>
      <c r="J104" s="12"/>
    </row>
    <row r="105" spans="3:10" x14ac:dyDescent="0.25">
      <c r="C105" s="3"/>
      <c r="D105" s="3"/>
      <c r="E105" s="3"/>
      <c r="F105" s="3"/>
      <c r="H105" s="3"/>
      <c r="J105" s="12"/>
    </row>
    <row r="106" spans="3:10" x14ac:dyDescent="0.25">
      <c r="C106" s="3"/>
      <c r="D106" s="3"/>
      <c r="E106" s="3"/>
      <c r="F106" s="3"/>
      <c r="H106" s="3"/>
      <c r="J106" s="12"/>
    </row>
    <row r="107" spans="3:10" x14ac:dyDescent="0.25">
      <c r="C107" s="3"/>
      <c r="D107" s="3"/>
      <c r="E107" s="3"/>
      <c r="F107" s="3"/>
      <c r="H107" s="3"/>
      <c r="J107" s="12"/>
    </row>
    <row r="108" spans="3:10" x14ac:dyDescent="0.25">
      <c r="C108" s="3"/>
      <c r="D108" s="3"/>
      <c r="E108" s="3"/>
      <c r="F108" s="3"/>
      <c r="H108" s="3"/>
      <c r="J108" s="12"/>
    </row>
    <row r="109" spans="3:10" x14ac:dyDescent="0.25">
      <c r="C109" s="3"/>
      <c r="D109" s="3"/>
      <c r="E109" s="3"/>
      <c r="F109" s="3"/>
      <c r="H109" s="3"/>
      <c r="J109" s="12"/>
    </row>
    <row r="110" spans="3:10" x14ac:dyDescent="0.25">
      <c r="C110" s="3"/>
      <c r="D110" s="3"/>
      <c r="E110" s="3"/>
      <c r="F110" s="3"/>
      <c r="H110" s="3"/>
      <c r="J110" s="12"/>
    </row>
    <row r="111" spans="3:10" x14ac:dyDescent="0.25">
      <c r="C111" s="3"/>
      <c r="D111" s="3"/>
      <c r="E111" s="3"/>
      <c r="F111" s="3"/>
      <c r="H111" s="3"/>
      <c r="J111" s="12"/>
    </row>
    <row r="112" spans="3:10" x14ac:dyDescent="0.25">
      <c r="C112" s="3"/>
      <c r="D112" s="3"/>
      <c r="E112" s="3"/>
      <c r="F112" s="3"/>
      <c r="H112" s="3"/>
      <c r="J112" s="12"/>
    </row>
    <row r="113" spans="3:10" x14ac:dyDescent="0.25">
      <c r="C113" s="3"/>
      <c r="D113" s="3"/>
      <c r="E113" s="3"/>
      <c r="F113" s="3"/>
      <c r="H113" s="3"/>
      <c r="J113" s="12"/>
    </row>
  </sheetData>
  <phoneticPr fontId="3" type="noConversion"/>
  <pageMargins left="0.7" right="0.7" top="0.75" bottom="0.75" header="0.3" footer="0.3"/>
  <pageSetup scale="65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1"/>
  <sheetViews>
    <sheetView zoomScaleNormal="100" zoomScaleSheetLayoutView="90" workbookViewId="0">
      <pane ySplit="4" topLeftCell="A5" activePane="bottomLeft" state="frozen"/>
      <selection activeCell="D28" sqref="D28"/>
      <selection pane="bottomLeft" activeCell="E15" sqref="E15"/>
    </sheetView>
  </sheetViews>
  <sheetFormatPr defaultRowHeight="15" x14ac:dyDescent="0.25"/>
  <cols>
    <col min="1" max="1" width="18.85546875" bestFit="1" customWidth="1"/>
    <col min="2" max="2" width="34.140625" customWidth="1"/>
    <col min="3" max="4" width="14.28515625" customWidth="1"/>
    <col min="5" max="6" width="14.28515625" bestFit="1" customWidth="1"/>
    <col min="7" max="7" width="14.28515625" hidden="1" customWidth="1"/>
    <col min="8" max="8" width="14.28515625" customWidth="1"/>
    <col min="9" max="9" width="2.7109375" customWidth="1"/>
    <col min="10" max="10" width="11.5703125" style="15" customWidth="1"/>
    <col min="11" max="11" width="2.7109375" customWidth="1"/>
    <col min="12" max="13" width="11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133</v>
      </c>
      <c r="B5" t="s">
        <v>140</v>
      </c>
      <c r="C5" s="3">
        <v>341477.33</v>
      </c>
      <c r="D5" s="3">
        <v>358878.06</v>
      </c>
      <c r="E5" s="3">
        <v>387882.99</v>
      </c>
      <c r="F5" s="3">
        <v>418640.58</v>
      </c>
      <c r="G5" s="3">
        <v>450278.39</v>
      </c>
      <c r="H5" s="3">
        <f>G5</f>
        <v>450278.39</v>
      </c>
      <c r="I5" s="2"/>
      <c r="J5" s="12">
        <f>H5*1.065</f>
        <v>479546.48534999997</v>
      </c>
      <c r="K5" s="2"/>
      <c r="L5" s="25">
        <f>(F5+C5+D5+E5+H5)/5</f>
        <v>391431.47000000003</v>
      </c>
      <c r="M5" s="25">
        <f>(E5+H5+F5)/3</f>
        <v>418933.98666666663</v>
      </c>
    </row>
    <row r="6" spans="1:13" x14ac:dyDescent="0.25">
      <c r="A6" t="s">
        <v>134</v>
      </c>
      <c r="B6" t="s">
        <v>141</v>
      </c>
      <c r="C6" s="3">
        <v>66438</v>
      </c>
      <c r="D6" s="3">
        <v>71580.75</v>
      </c>
      <c r="E6" s="3">
        <v>74555.25</v>
      </c>
      <c r="F6" s="3">
        <v>73476</v>
      </c>
      <c r="G6" s="3">
        <v>83050.5</v>
      </c>
      <c r="H6" s="3">
        <f>G6</f>
        <v>83050.5</v>
      </c>
      <c r="J6" s="12">
        <f>H6*1.055</f>
        <v>87618.277499999997</v>
      </c>
      <c r="L6" s="25">
        <f t="shared" ref="L6:L44" si="0">(F6+C6+D6+E6+H6)/5</f>
        <v>73820.100000000006</v>
      </c>
      <c r="M6" s="25">
        <f t="shared" ref="M6:M42" si="1">(E6+H6+F6)/3</f>
        <v>77027.25</v>
      </c>
    </row>
    <row r="7" spans="1:13" x14ac:dyDescent="0.25">
      <c r="A7" t="s">
        <v>135</v>
      </c>
      <c r="B7" t="s">
        <v>142</v>
      </c>
      <c r="C7" s="3">
        <v>13893.11</v>
      </c>
      <c r="D7" s="3">
        <v>15824.15</v>
      </c>
      <c r="E7" s="3">
        <v>17841.009999999998</v>
      </c>
      <c r="F7" s="3">
        <v>18558.14</v>
      </c>
      <c r="G7" s="3">
        <v>19371.66</v>
      </c>
      <c r="H7" s="3">
        <f>G7</f>
        <v>19371.66</v>
      </c>
      <c r="J7" s="12">
        <v>19500</v>
      </c>
      <c r="L7" s="25">
        <f t="shared" si="0"/>
        <v>17097.614000000001</v>
      </c>
      <c r="M7" s="25">
        <f t="shared" si="1"/>
        <v>18590.27</v>
      </c>
    </row>
    <row r="8" spans="1:13" x14ac:dyDescent="0.25">
      <c r="A8" t="s">
        <v>1001</v>
      </c>
      <c r="B8" t="s">
        <v>994</v>
      </c>
      <c r="C8" s="3">
        <v>0</v>
      </c>
      <c r="D8" s="3">
        <v>0</v>
      </c>
      <c r="E8" s="3">
        <v>0</v>
      </c>
      <c r="F8" s="3">
        <v>58228.66</v>
      </c>
      <c r="G8" s="3">
        <v>0</v>
      </c>
      <c r="H8" s="3">
        <v>55000</v>
      </c>
      <c r="J8" s="12">
        <v>55000</v>
      </c>
      <c r="L8" s="25">
        <f t="shared" si="0"/>
        <v>22645.732</v>
      </c>
      <c r="M8" s="25">
        <f t="shared" si="1"/>
        <v>37742.886666666665</v>
      </c>
    </row>
    <row r="9" spans="1:13" x14ac:dyDescent="0.25">
      <c r="A9" t="s">
        <v>136</v>
      </c>
      <c r="B9" t="s">
        <v>143</v>
      </c>
      <c r="C9" s="3">
        <v>1995.52</v>
      </c>
      <c r="D9" s="3">
        <v>2489.2600000000002</v>
      </c>
      <c r="E9" s="3">
        <v>2354.29</v>
      </c>
      <c r="F9" s="3">
        <v>3969.07</v>
      </c>
      <c r="G9" s="3">
        <v>1511.07</v>
      </c>
      <c r="H9" s="3">
        <v>3500</v>
      </c>
      <c r="J9" s="12">
        <v>3500</v>
      </c>
      <c r="L9" s="25">
        <f t="shared" si="0"/>
        <v>2861.6279999999997</v>
      </c>
      <c r="M9" s="25">
        <f t="shared" si="1"/>
        <v>3274.4533333333334</v>
      </c>
    </row>
    <row r="10" spans="1:13" x14ac:dyDescent="0.25">
      <c r="A10" t="s">
        <v>137</v>
      </c>
      <c r="B10" t="s">
        <v>144</v>
      </c>
      <c r="C10" s="3">
        <v>4014.45</v>
      </c>
      <c r="D10" s="3">
        <v>4308.37</v>
      </c>
      <c r="E10" s="3">
        <v>4722.58</v>
      </c>
      <c r="F10" s="3">
        <v>5163.46</v>
      </c>
      <c r="G10" s="3">
        <v>5019.5</v>
      </c>
      <c r="H10" s="3">
        <v>5000</v>
      </c>
      <c r="J10" s="12">
        <v>5000</v>
      </c>
      <c r="L10" s="25">
        <f t="shared" si="0"/>
        <v>4641.7719999999999</v>
      </c>
      <c r="M10" s="25">
        <f t="shared" si="1"/>
        <v>4962.0133333333333</v>
      </c>
    </row>
    <row r="11" spans="1:13" x14ac:dyDescent="0.25">
      <c r="A11" t="s">
        <v>138</v>
      </c>
      <c r="B11" t="s">
        <v>145</v>
      </c>
      <c r="C11" s="3">
        <v>0</v>
      </c>
      <c r="D11" s="3">
        <v>100</v>
      </c>
      <c r="E11" s="3">
        <v>0</v>
      </c>
      <c r="F11" s="3">
        <v>0</v>
      </c>
      <c r="G11" s="3">
        <v>0</v>
      </c>
      <c r="H11" s="3">
        <v>0</v>
      </c>
      <c r="J11" s="12">
        <v>0</v>
      </c>
      <c r="L11" s="25">
        <f t="shared" si="0"/>
        <v>20</v>
      </c>
      <c r="M11" s="25">
        <f t="shared" si="1"/>
        <v>0</v>
      </c>
    </row>
    <row r="12" spans="1:13" x14ac:dyDescent="0.25">
      <c r="A12" t="s">
        <v>139</v>
      </c>
      <c r="B12" t="s">
        <v>146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J12" s="12">
        <v>0</v>
      </c>
      <c r="L12" s="25">
        <f t="shared" si="0"/>
        <v>0</v>
      </c>
      <c r="M12" s="25">
        <f t="shared" si="1"/>
        <v>0</v>
      </c>
    </row>
    <row r="13" spans="1:13" x14ac:dyDescent="0.25">
      <c r="A13" t="s">
        <v>839</v>
      </c>
      <c r="B13" s="6" t="s">
        <v>841</v>
      </c>
      <c r="C13" s="3">
        <v>5000</v>
      </c>
      <c r="D13" s="3">
        <v>15000</v>
      </c>
      <c r="E13" s="3">
        <v>0</v>
      </c>
      <c r="F13" s="3">
        <v>0</v>
      </c>
      <c r="G13" s="3">
        <v>0</v>
      </c>
      <c r="H13" s="3">
        <v>0</v>
      </c>
      <c r="J13" s="12">
        <v>0</v>
      </c>
      <c r="L13" s="25">
        <f t="shared" si="0"/>
        <v>4000</v>
      </c>
      <c r="M13" s="25">
        <f t="shared" si="1"/>
        <v>0</v>
      </c>
    </row>
    <row r="14" spans="1:13" x14ac:dyDescent="0.25">
      <c r="A14" t="s">
        <v>840</v>
      </c>
      <c r="B14" s="6" t="s">
        <v>842</v>
      </c>
      <c r="C14" s="3">
        <v>0</v>
      </c>
      <c r="D14" s="3">
        <v>8000</v>
      </c>
      <c r="E14" s="3">
        <v>0</v>
      </c>
      <c r="F14" s="3">
        <v>0</v>
      </c>
      <c r="G14" s="3">
        <v>0</v>
      </c>
      <c r="H14" s="3">
        <v>0</v>
      </c>
      <c r="J14" s="12">
        <v>0</v>
      </c>
      <c r="L14" s="25">
        <f t="shared" si="0"/>
        <v>1600</v>
      </c>
      <c r="M14" s="25">
        <f t="shared" si="1"/>
        <v>0</v>
      </c>
    </row>
    <row r="15" spans="1:13" x14ac:dyDescent="0.25">
      <c r="A15" t="s">
        <v>433</v>
      </c>
      <c r="B15" t="s">
        <v>147</v>
      </c>
      <c r="C15" s="3">
        <v>6500</v>
      </c>
      <c r="D15" s="3">
        <v>11040</v>
      </c>
      <c r="E15" s="3">
        <v>0</v>
      </c>
      <c r="F15" s="3">
        <v>0</v>
      </c>
      <c r="G15" s="3">
        <v>0</v>
      </c>
      <c r="H15" s="3">
        <v>0</v>
      </c>
      <c r="J15" s="12">
        <v>0</v>
      </c>
      <c r="L15" s="25">
        <f t="shared" si="0"/>
        <v>3508</v>
      </c>
      <c r="M15" s="25">
        <f t="shared" si="1"/>
        <v>0</v>
      </c>
    </row>
    <row r="16" spans="1:13" x14ac:dyDescent="0.25">
      <c r="A16" t="s">
        <v>722</v>
      </c>
      <c r="B16" t="s">
        <v>723</v>
      </c>
      <c r="C16" s="3">
        <v>108442.75</v>
      </c>
      <c r="D16" s="3">
        <v>25552.16</v>
      </c>
      <c r="E16" s="3">
        <v>0</v>
      </c>
      <c r="F16" s="3">
        <v>0</v>
      </c>
      <c r="G16" s="3">
        <v>0</v>
      </c>
      <c r="H16" s="3">
        <v>0</v>
      </c>
      <c r="J16" s="12">
        <v>0</v>
      </c>
      <c r="L16" s="25">
        <f t="shared" si="0"/>
        <v>26798.982</v>
      </c>
      <c r="M16" s="25">
        <f t="shared" si="1"/>
        <v>0</v>
      </c>
    </row>
    <row r="17" spans="1:13" x14ac:dyDescent="0.25">
      <c r="A17" t="s">
        <v>798</v>
      </c>
      <c r="B17" t="s">
        <v>741</v>
      </c>
      <c r="C17" s="3">
        <v>0</v>
      </c>
      <c r="D17" s="3">
        <v>46300</v>
      </c>
      <c r="E17" s="3">
        <v>0</v>
      </c>
      <c r="F17" s="3">
        <v>0</v>
      </c>
      <c r="G17" s="3">
        <v>0</v>
      </c>
      <c r="H17" s="3">
        <v>0</v>
      </c>
      <c r="J17" s="12">
        <v>0</v>
      </c>
      <c r="L17" s="25">
        <f t="shared" si="0"/>
        <v>9260</v>
      </c>
      <c r="M17" s="25">
        <f t="shared" si="1"/>
        <v>0</v>
      </c>
    </row>
    <row r="18" spans="1:13" x14ac:dyDescent="0.25">
      <c r="A18" t="s">
        <v>837</v>
      </c>
      <c r="B18" t="s">
        <v>838</v>
      </c>
      <c r="C18" s="3">
        <v>0</v>
      </c>
      <c r="D18" s="3">
        <v>0</v>
      </c>
      <c r="E18" s="3">
        <v>2115</v>
      </c>
      <c r="F18" s="3">
        <v>0</v>
      </c>
      <c r="G18" s="3">
        <v>0</v>
      </c>
      <c r="H18" s="3">
        <v>0</v>
      </c>
      <c r="J18" s="12">
        <v>0</v>
      </c>
      <c r="L18" s="25">
        <f t="shared" si="0"/>
        <v>423</v>
      </c>
      <c r="M18" s="25">
        <f t="shared" si="1"/>
        <v>705</v>
      </c>
    </row>
    <row r="19" spans="1:13" x14ac:dyDescent="0.25">
      <c r="A19" t="s">
        <v>836</v>
      </c>
      <c r="B19" t="s">
        <v>835</v>
      </c>
      <c r="C19" s="3">
        <v>0</v>
      </c>
      <c r="D19" s="3">
        <v>1550000</v>
      </c>
      <c r="E19" s="3">
        <v>516660</v>
      </c>
      <c r="F19" s="3">
        <v>516660</v>
      </c>
      <c r="G19" s="3">
        <v>387500</v>
      </c>
      <c r="H19" s="3">
        <v>516680</v>
      </c>
      <c r="J19" s="12">
        <v>0</v>
      </c>
      <c r="L19" s="25">
        <f t="shared" si="0"/>
        <v>620000</v>
      </c>
      <c r="M19" s="25">
        <f t="shared" si="1"/>
        <v>516666.66666666669</v>
      </c>
    </row>
    <row r="20" spans="1:13" x14ac:dyDescent="0.25">
      <c r="A20" t="s">
        <v>554</v>
      </c>
      <c r="B20" t="s">
        <v>553</v>
      </c>
      <c r="C20" s="3">
        <v>4500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J20" s="12">
        <v>0</v>
      </c>
      <c r="L20" s="25">
        <f t="shared" si="0"/>
        <v>900</v>
      </c>
      <c r="M20" s="25">
        <f t="shared" si="1"/>
        <v>0</v>
      </c>
    </row>
    <row r="21" spans="1:13" x14ac:dyDescent="0.25">
      <c r="A21" t="s">
        <v>435</v>
      </c>
      <c r="B21" t="s">
        <v>148</v>
      </c>
      <c r="C21" s="3">
        <v>4538.05</v>
      </c>
      <c r="D21" s="3">
        <v>4538.05</v>
      </c>
      <c r="E21" s="3">
        <v>4538.05</v>
      </c>
      <c r="F21" s="3">
        <v>4538.05</v>
      </c>
      <c r="G21" s="3">
        <v>4538.05</v>
      </c>
      <c r="H21" s="3">
        <f>F21</f>
        <v>4538.05</v>
      </c>
      <c r="J21" s="12">
        <v>4538</v>
      </c>
      <c r="L21" s="25">
        <f t="shared" si="0"/>
        <v>4538.05</v>
      </c>
      <c r="M21" s="25">
        <f t="shared" si="1"/>
        <v>4538.05</v>
      </c>
    </row>
    <row r="22" spans="1:13" x14ac:dyDescent="0.25">
      <c r="A22" t="s">
        <v>434</v>
      </c>
      <c r="B22" t="s">
        <v>149</v>
      </c>
      <c r="C22" s="3">
        <v>238285</v>
      </c>
      <c r="D22" s="3">
        <v>179302</v>
      </c>
      <c r="E22" s="3">
        <v>175697</v>
      </c>
      <c r="F22" s="3">
        <v>176104</v>
      </c>
      <c r="G22" s="3">
        <v>120079</v>
      </c>
      <c r="H22" s="3">
        <f>29313+29981+31399+29812+30670+29576</f>
        <v>180751</v>
      </c>
      <c r="J22" s="12">
        <v>182000</v>
      </c>
      <c r="L22" s="25">
        <f t="shared" si="0"/>
        <v>190027.8</v>
      </c>
      <c r="M22" s="25">
        <f t="shared" si="1"/>
        <v>177517.33333333334</v>
      </c>
    </row>
    <row r="23" spans="1:13" x14ac:dyDescent="0.25">
      <c r="A23" t="s">
        <v>436</v>
      </c>
      <c r="B23" t="s">
        <v>415</v>
      </c>
      <c r="C23" s="3">
        <v>34.19</v>
      </c>
      <c r="D23" s="3">
        <v>3376.3</v>
      </c>
      <c r="E23" s="3">
        <v>329.31</v>
      </c>
      <c r="F23" s="3">
        <v>50.49</v>
      </c>
      <c r="G23" s="3">
        <v>32.19</v>
      </c>
      <c r="H23" s="3">
        <v>50</v>
      </c>
      <c r="J23" s="12">
        <v>50</v>
      </c>
      <c r="L23" s="25">
        <f t="shared" si="0"/>
        <v>768.05799999999999</v>
      </c>
      <c r="M23" s="25">
        <f t="shared" si="1"/>
        <v>143.26666666666668</v>
      </c>
    </row>
    <row r="24" spans="1:13" x14ac:dyDescent="0.25">
      <c r="A24" t="s">
        <v>556</v>
      </c>
      <c r="B24" t="s">
        <v>555</v>
      </c>
      <c r="C24" s="3">
        <v>765.84</v>
      </c>
      <c r="D24" s="3">
        <v>0</v>
      </c>
      <c r="E24" s="3">
        <v>69.650000000000006</v>
      </c>
      <c r="F24" s="3">
        <v>0</v>
      </c>
      <c r="G24" s="3">
        <v>0</v>
      </c>
      <c r="H24" s="3">
        <v>0</v>
      </c>
      <c r="J24" s="12">
        <v>0</v>
      </c>
      <c r="L24" s="25">
        <f t="shared" si="0"/>
        <v>167.09800000000001</v>
      </c>
      <c r="M24" s="25">
        <f t="shared" si="1"/>
        <v>23.216666666666669</v>
      </c>
    </row>
    <row r="25" spans="1:13" x14ac:dyDescent="0.25">
      <c r="A25" t="s">
        <v>558</v>
      </c>
      <c r="B25" t="s">
        <v>557</v>
      </c>
      <c r="C25" s="3">
        <v>2.94</v>
      </c>
      <c r="D25" s="3">
        <v>3.16</v>
      </c>
      <c r="E25" s="3">
        <v>3.48</v>
      </c>
      <c r="F25" s="3">
        <v>19.02</v>
      </c>
      <c r="G25" s="3">
        <v>2.91</v>
      </c>
      <c r="H25" s="3">
        <v>4</v>
      </c>
      <c r="J25" s="12">
        <v>4</v>
      </c>
      <c r="L25" s="25">
        <f t="shared" si="0"/>
        <v>6.5200000000000005</v>
      </c>
      <c r="M25" s="25">
        <f t="shared" si="1"/>
        <v>8.8333333333333339</v>
      </c>
    </row>
    <row r="26" spans="1:13" x14ac:dyDescent="0.25">
      <c r="A26" t="s">
        <v>437</v>
      </c>
      <c r="B26" t="s">
        <v>429</v>
      </c>
      <c r="C26" s="3">
        <v>410</v>
      </c>
      <c r="D26" s="3">
        <v>280</v>
      </c>
      <c r="E26" s="3">
        <v>1935</v>
      </c>
      <c r="F26" s="3">
        <v>5560</v>
      </c>
      <c r="G26" s="3">
        <v>5710</v>
      </c>
      <c r="H26" s="3">
        <v>5710</v>
      </c>
      <c r="J26" s="12">
        <v>5500</v>
      </c>
      <c r="L26" s="25">
        <f t="shared" si="0"/>
        <v>2779</v>
      </c>
      <c r="M26" s="25">
        <f t="shared" si="1"/>
        <v>4401.666666666667</v>
      </c>
    </row>
    <row r="27" spans="1:13" x14ac:dyDescent="0.25">
      <c r="A27" t="s">
        <v>1028</v>
      </c>
      <c r="B27" t="s">
        <v>1027</v>
      </c>
      <c r="C27" s="3">
        <v>0</v>
      </c>
      <c r="D27" s="3">
        <v>0</v>
      </c>
      <c r="E27" s="3">
        <v>0</v>
      </c>
      <c r="F27" s="3">
        <v>0</v>
      </c>
      <c r="G27" s="3">
        <v>25</v>
      </c>
      <c r="H27" s="3">
        <v>25</v>
      </c>
      <c r="J27" s="12">
        <v>25</v>
      </c>
      <c r="L27" s="25">
        <f t="shared" si="0"/>
        <v>5</v>
      </c>
      <c r="M27" s="25">
        <f t="shared" si="1"/>
        <v>8.3333333333333339</v>
      </c>
    </row>
    <row r="28" spans="1:13" x14ac:dyDescent="0.25">
      <c r="A28" t="s">
        <v>438</v>
      </c>
      <c r="B28" t="s">
        <v>116</v>
      </c>
      <c r="C28" s="3">
        <v>56.74</v>
      </c>
      <c r="D28" s="3">
        <v>3062.56</v>
      </c>
      <c r="E28" s="3">
        <v>58068.27</v>
      </c>
      <c r="F28" s="3">
        <v>51974.37</v>
      </c>
      <c r="G28" s="3">
        <v>26171.53</v>
      </c>
      <c r="H28" s="3">
        <f>G28+2063.83+1864.12+2063.83+2500</f>
        <v>34663.31</v>
      </c>
      <c r="J28" s="12">
        <v>12000</v>
      </c>
      <c r="L28" s="25">
        <f t="shared" si="0"/>
        <v>29565.05</v>
      </c>
      <c r="M28" s="25">
        <f t="shared" si="1"/>
        <v>48235.316666666658</v>
      </c>
    </row>
    <row r="29" spans="1:13" x14ac:dyDescent="0.25">
      <c r="A29" s="6" t="s">
        <v>843</v>
      </c>
      <c r="B29" s="6" t="s">
        <v>844</v>
      </c>
      <c r="C29" s="3">
        <v>0</v>
      </c>
      <c r="D29" s="3">
        <v>12000</v>
      </c>
      <c r="E29" s="3">
        <v>0</v>
      </c>
      <c r="F29" s="3">
        <v>13000</v>
      </c>
      <c r="G29" s="3">
        <v>0</v>
      </c>
      <c r="H29" s="3">
        <v>0</v>
      </c>
      <c r="J29" s="12">
        <v>0</v>
      </c>
      <c r="L29" s="25">
        <f t="shared" si="0"/>
        <v>5000</v>
      </c>
      <c r="M29" s="25">
        <f t="shared" si="1"/>
        <v>4333.333333333333</v>
      </c>
    </row>
    <row r="30" spans="1:13" x14ac:dyDescent="0.25">
      <c r="A30" t="s">
        <v>439</v>
      </c>
      <c r="B30" t="s">
        <v>430</v>
      </c>
      <c r="C30" s="3">
        <v>8726.9</v>
      </c>
      <c r="D30" s="3">
        <v>9047.7000000000007</v>
      </c>
      <c r="E30" s="3">
        <v>11435.59</v>
      </c>
      <c r="F30" s="3">
        <v>11455.83</v>
      </c>
      <c r="G30" s="3">
        <v>7151.83</v>
      </c>
      <c r="H30" s="3">
        <v>9570.3700000000008</v>
      </c>
      <c r="J30" s="12">
        <v>9550</v>
      </c>
      <c r="L30" s="25">
        <f t="shared" si="0"/>
        <v>10047.278000000002</v>
      </c>
      <c r="M30" s="25">
        <f t="shared" si="1"/>
        <v>10820.596666666666</v>
      </c>
    </row>
    <row r="31" spans="1:13" x14ac:dyDescent="0.25">
      <c r="A31" t="s">
        <v>1029</v>
      </c>
      <c r="B31" t="s">
        <v>1030</v>
      </c>
      <c r="C31" s="3">
        <v>0</v>
      </c>
      <c r="D31" s="3">
        <v>0</v>
      </c>
      <c r="E31" s="3">
        <v>0</v>
      </c>
      <c r="F31" s="3">
        <v>0</v>
      </c>
      <c r="G31" s="3">
        <v>4000</v>
      </c>
      <c r="H31" s="3">
        <v>4800</v>
      </c>
      <c r="J31" s="12">
        <v>4800</v>
      </c>
      <c r="L31" s="25">
        <f t="shared" si="0"/>
        <v>960</v>
      </c>
      <c r="M31" s="25">
        <f t="shared" si="1"/>
        <v>1600</v>
      </c>
    </row>
    <row r="32" spans="1:13" x14ac:dyDescent="0.25">
      <c r="A32" t="s">
        <v>440</v>
      </c>
      <c r="B32" t="s">
        <v>431</v>
      </c>
      <c r="C32" s="3">
        <v>21702.18</v>
      </c>
      <c r="D32" s="3">
        <v>20356.41</v>
      </c>
      <c r="E32" s="3">
        <v>20395.740000000002</v>
      </c>
      <c r="F32" s="3">
        <v>19193.18</v>
      </c>
      <c r="G32" s="3">
        <v>13004.31</v>
      </c>
      <c r="H32" s="3">
        <f>G32/9*12</f>
        <v>17339.079999999998</v>
      </c>
      <c r="J32" s="12">
        <v>17250</v>
      </c>
      <c r="L32" s="25">
        <f t="shared" si="0"/>
        <v>19797.318000000003</v>
      </c>
      <c r="M32" s="25">
        <f t="shared" si="1"/>
        <v>18976</v>
      </c>
    </row>
    <row r="33" spans="1:13" x14ac:dyDescent="0.25">
      <c r="A33" s="6" t="s">
        <v>825</v>
      </c>
      <c r="B33" t="s">
        <v>824</v>
      </c>
      <c r="C33" s="3">
        <v>0</v>
      </c>
      <c r="D33" s="3">
        <v>1398.67</v>
      </c>
      <c r="E33" s="3">
        <v>0</v>
      </c>
      <c r="F33" s="3">
        <v>0</v>
      </c>
      <c r="G33" s="3">
        <v>0</v>
      </c>
      <c r="H33" s="3">
        <v>0</v>
      </c>
      <c r="J33" s="12">
        <v>0</v>
      </c>
      <c r="L33" s="25">
        <f t="shared" si="0"/>
        <v>279.73400000000004</v>
      </c>
      <c r="M33" s="25">
        <f t="shared" si="1"/>
        <v>0</v>
      </c>
    </row>
    <row r="34" spans="1:13" x14ac:dyDescent="0.25">
      <c r="A34" t="s">
        <v>823</v>
      </c>
      <c r="B34" t="s">
        <v>638</v>
      </c>
      <c r="C34" s="3">
        <v>0</v>
      </c>
      <c r="D34" s="3">
        <v>12950</v>
      </c>
      <c r="E34" s="3">
        <v>0</v>
      </c>
      <c r="F34" s="3">
        <v>0</v>
      </c>
      <c r="G34" s="3">
        <v>0</v>
      </c>
      <c r="H34" s="3">
        <v>0</v>
      </c>
      <c r="J34" s="12">
        <v>0</v>
      </c>
      <c r="L34" s="25">
        <f t="shared" si="0"/>
        <v>2590</v>
      </c>
      <c r="M34" s="25">
        <f t="shared" si="1"/>
        <v>0</v>
      </c>
    </row>
    <row r="35" spans="1:13" x14ac:dyDescent="0.25">
      <c r="A35" t="s">
        <v>874</v>
      </c>
      <c r="B35" t="s">
        <v>432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J35" s="12">
        <v>0</v>
      </c>
      <c r="L35" s="25">
        <f t="shared" si="0"/>
        <v>0</v>
      </c>
      <c r="M35" s="25">
        <f t="shared" si="1"/>
        <v>0</v>
      </c>
    </row>
    <row r="36" spans="1:13" x14ac:dyDescent="0.25">
      <c r="A36" t="s">
        <v>441</v>
      </c>
      <c r="B36" t="s">
        <v>310</v>
      </c>
      <c r="C36" s="3">
        <v>30</v>
      </c>
      <c r="D36" s="3">
        <v>0</v>
      </c>
      <c r="E36" s="3">
        <v>125</v>
      </c>
      <c r="F36" s="3">
        <v>5</v>
      </c>
      <c r="G36" s="3">
        <v>1</v>
      </c>
      <c r="H36" s="3">
        <v>1</v>
      </c>
      <c r="J36" s="12">
        <v>0</v>
      </c>
      <c r="L36" s="25">
        <f t="shared" si="0"/>
        <v>32.200000000000003</v>
      </c>
      <c r="M36" s="25">
        <f t="shared" si="1"/>
        <v>43.666666666666664</v>
      </c>
    </row>
    <row r="37" spans="1:13" x14ac:dyDescent="0.25">
      <c r="A37" s="6" t="s">
        <v>826</v>
      </c>
      <c r="B37" s="6" t="s">
        <v>827</v>
      </c>
      <c r="C37" s="3">
        <v>0</v>
      </c>
      <c r="D37" s="3">
        <v>1480.73</v>
      </c>
      <c r="E37" s="3">
        <v>0</v>
      </c>
      <c r="F37" s="3">
        <v>0</v>
      </c>
      <c r="G37" s="3">
        <v>0</v>
      </c>
      <c r="H37" s="3">
        <v>0</v>
      </c>
      <c r="J37" s="12">
        <v>0</v>
      </c>
      <c r="L37" s="25">
        <f t="shared" si="0"/>
        <v>296.14600000000002</v>
      </c>
      <c r="M37" s="25">
        <f t="shared" si="1"/>
        <v>0</v>
      </c>
    </row>
    <row r="38" spans="1:13" x14ac:dyDescent="0.25">
      <c r="A38" s="6" t="s">
        <v>442</v>
      </c>
      <c r="B38" s="6" t="s">
        <v>1026</v>
      </c>
      <c r="C38" s="3">
        <v>1041.3900000000001</v>
      </c>
      <c r="D38" s="3">
        <v>894.4</v>
      </c>
      <c r="E38" s="3">
        <v>787.6</v>
      </c>
      <c r="F38" s="3">
        <v>1579.6</v>
      </c>
      <c r="G38" s="3">
        <v>603.59</v>
      </c>
      <c r="H38" s="3">
        <v>603.59</v>
      </c>
      <c r="J38" s="12">
        <v>600</v>
      </c>
      <c r="L38" s="25">
        <f t="shared" si="0"/>
        <v>981.31600000000003</v>
      </c>
      <c r="M38" s="25">
        <f t="shared" si="1"/>
        <v>990.26333333333332</v>
      </c>
    </row>
    <row r="39" spans="1:13" x14ac:dyDescent="0.25">
      <c r="A39" s="6" t="s">
        <v>828</v>
      </c>
      <c r="B39" s="6" t="s">
        <v>829</v>
      </c>
      <c r="C39" s="3">
        <v>0</v>
      </c>
      <c r="D39" s="3">
        <v>1360</v>
      </c>
      <c r="E39" s="3">
        <v>0</v>
      </c>
      <c r="F39" s="3">
        <v>0</v>
      </c>
      <c r="G39" s="3"/>
      <c r="H39" s="3">
        <v>0</v>
      </c>
      <c r="J39" s="12">
        <v>0</v>
      </c>
      <c r="L39" s="25">
        <f t="shared" si="0"/>
        <v>272</v>
      </c>
      <c r="M39" s="25">
        <f t="shared" si="1"/>
        <v>0</v>
      </c>
    </row>
    <row r="40" spans="1:13" x14ac:dyDescent="0.25">
      <c r="A40" t="s">
        <v>443</v>
      </c>
      <c r="B40" t="s">
        <v>119</v>
      </c>
      <c r="C40" s="3">
        <v>3517.51</v>
      </c>
      <c r="D40" s="3">
        <v>1121.3399999999999</v>
      </c>
      <c r="E40" s="3">
        <v>0</v>
      </c>
      <c r="F40" s="3">
        <v>2083.7199999999998</v>
      </c>
      <c r="G40" s="3">
        <v>203</v>
      </c>
      <c r="H40" s="3">
        <v>203</v>
      </c>
      <c r="J40" s="12">
        <v>0</v>
      </c>
      <c r="L40" s="25">
        <f t="shared" si="0"/>
        <v>1385.114</v>
      </c>
      <c r="M40" s="25">
        <f t="shared" si="1"/>
        <v>762.2399999999999</v>
      </c>
    </row>
    <row r="41" spans="1:13" x14ac:dyDescent="0.25">
      <c r="A41" t="s">
        <v>1032</v>
      </c>
      <c r="B41" s="6" t="s">
        <v>1031</v>
      </c>
      <c r="C41" s="3">
        <v>0</v>
      </c>
      <c r="D41" s="3">
        <v>0</v>
      </c>
      <c r="E41" s="3">
        <v>0</v>
      </c>
      <c r="F41" s="3">
        <v>0</v>
      </c>
      <c r="G41" s="3">
        <v>1500</v>
      </c>
      <c r="H41" s="3">
        <v>1500</v>
      </c>
      <c r="J41" s="12">
        <v>1500</v>
      </c>
      <c r="L41" s="25">
        <f t="shared" si="0"/>
        <v>300</v>
      </c>
      <c r="M41" s="25">
        <f t="shared" si="1"/>
        <v>500</v>
      </c>
    </row>
    <row r="42" spans="1:13" x14ac:dyDescent="0.25">
      <c r="A42" t="s">
        <v>559</v>
      </c>
      <c r="B42" t="s">
        <v>295</v>
      </c>
      <c r="C42" s="10">
        <v>2000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J42" s="19">
        <v>0</v>
      </c>
      <c r="L42" s="26">
        <f t="shared" si="0"/>
        <v>400</v>
      </c>
      <c r="M42" s="26">
        <f t="shared" si="1"/>
        <v>0</v>
      </c>
    </row>
    <row r="43" spans="1:13" x14ac:dyDescent="0.25">
      <c r="C43" s="3"/>
      <c r="D43" s="3"/>
      <c r="E43" s="3"/>
      <c r="F43" s="3"/>
      <c r="G43" s="3"/>
      <c r="H43" s="3"/>
      <c r="J43" s="12"/>
      <c r="L43" s="25"/>
      <c r="M43" s="25"/>
    </row>
    <row r="44" spans="1:13" x14ac:dyDescent="0.25">
      <c r="B44" t="s">
        <v>560</v>
      </c>
      <c r="C44" s="3">
        <f t="shared" ref="C44:H44" si="2">SUM(C5:C42)</f>
        <v>833371.9</v>
      </c>
      <c r="D44" s="3">
        <f t="shared" si="2"/>
        <v>2360244.0699999998</v>
      </c>
      <c r="E44" s="3">
        <f t="shared" si="2"/>
        <v>1279515.81</v>
      </c>
      <c r="F44" s="3">
        <f t="shared" si="2"/>
        <v>1380259.1700000002</v>
      </c>
      <c r="G44" s="3">
        <f t="shared" si="2"/>
        <v>1129753.53</v>
      </c>
      <c r="H44" s="3">
        <f t="shared" si="2"/>
        <v>1392638.9500000004</v>
      </c>
      <c r="J44" s="32">
        <f>SUM(J5:J42)</f>
        <v>887981.76284999994</v>
      </c>
      <c r="L44" s="25">
        <f t="shared" si="0"/>
        <v>1449205.9800000002</v>
      </c>
      <c r="M44" s="25">
        <f>(E44+H44+F44)/3</f>
        <v>1350804.6433333335</v>
      </c>
    </row>
    <row r="45" spans="1:13" x14ac:dyDescent="0.25">
      <c r="C45" s="3"/>
      <c r="D45" s="3"/>
      <c r="E45" s="3"/>
      <c r="F45" s="3"/>
      <c r="G45" s="3"/>
      <c r="H45" s="3"/>
      <c r="J45" s="32"/>
      <c r="L45" s="25"/>
      <c r="M45" s="25"/>
    </row>
    <row r="46" spans="1:13" x14ac:dyDescent="0.25">
      <c r="A46" t="s">
        <v>789</v>
      </c>
      <c r="B46" t="s">
        <v>444</v>
      </c>
      <c r="C46" s="3"/>
      <c r="D46" s="3"/>
      <c r="E46" s="3"/>
      <c r="F46" s="3"/>
      <c r="G46" s="3"/>
      <c r="H46" s="3"/>
      <c r="J46" s="32"/>
      <c r="L46" s="25"/>
      <c r="M46" s="25"/>
    </row>
    <row r="47" spans="1:13" x14ac:dyDescent="0.25">
      <c r="A47" t="s">
        <v>445</v>
      </c>
      <c r="B47" t="s">
        <v>468</v>
      </c>
      <c r="C47" s="3">
        <v>12367.95</v>
      </c>
      <c r="D47" s="3">
        <v>17378.169999999998</v>
      </c>
      <c r="E47" s="3">
        <v>8311.6</v>
      </c>
      <c r="F47" s="3">
        <v>11992.93</v>
      </c>
      <c r="G47" s="3">
        <v>9005.57</v>
      </c>
      <c r="H47" s="3">
        <f>G47/19*26</f>
        <v>12323.411578947369</v>
      </c>
      <c r="J47" s="33">
        <v>13065</v>
      </c>
      <c r="L47" s="25">
        <f t="shared" ref="L47:L99" si="3">(F47+C47+D47+E47+H47)/5</f>
        <v>12474.812315789473</v>
      </c>
      <c r="M47" s="25">
        <f t="shared" ref="M47:M99" si="4">(E47+H47+F47)/3</f>
        <v>10875.98052631579</v>
      </c>
    </row>
    <row r="48" spans="1:13" x14ac:dyDescent="0.25">
      <c r="A48" t="s">
        <v>446</v>
      </c>
      <c r="B48" t="s">
        <v>30</v>
      </c>
      <c r="C48" s="3">
        <v>111.48</v>
      </c>
      <c r="D48" s="3">
        <v>41.61</v>
      </c>
      <c r="E48" s="3">
        <v>35.69</v>
      </c>
      <c r="F48" s="3">
        <v>36.049999999999997</v>
      </c>
      <c r="G48" s="3">
        <v>30.24</v>
      </c>
      <c r="H48" s="3">
        <f t="shared" ref="H48:H58" si="5">G48/19*26</f>
        <v>41.381052631578946</v>
      </c>
      <c r="J48" s="33">
        <v>45</v>
      </c>
      <c r="L48" s="25">
        <f t="shared" si="3"/>
        <v>53.242210526315787</v>
      </c>
      <c r="M48" s="25">
        <f t="shared" si="4"/>
        <v>37.707017543859642</v>
      </c>
    </row>
    <row r="49" spans="1:13" x14ac:dyDescent="0.25">
      <c r="A49" t="s">
        <v>447</v>
      </c>
      <c r="B49" t="s">
        <v>12</v>
      </c>
      <c r="C49" s="3">
        <v>37.19</v>
      </c>
      <c r="D49" s="3">
        <v>2.5099999999999998</v>
      </c>
      <c r="E49" s="3">
        <v>0.93</v>
      </c>
      <c r="F49" s="3">
        <v>0.9</v>
      </c>
      <c r="G49" s="3">
        <v>0</v>
      </c>
      <c r="H49" s="3">
        <f t="shared" si="5"/>
        <v>0</v>
      </c>
      <c r="J49" s="33">
        <v>1</v>
      </c>
      <c r="L49" s="25">
        <f t="shared" si="3"/>
        <v>8.3059999999999992</v>
      </c>
      <c r="M49" s="25">
        <f t="shared" si="4"/>
        <v>0.61</v>
      </c>
    </row>
    <row r="50" spans="1:13" x14ac:dyDescent="0.25">
      <c r="A50" t="s">
        <v>448</v>
      </c>
      <c r="B50" t="s">
        <v>205</v>
      </c>
      <c r="C50" s="3">
        <v>2196.63</v>
      </c>
      <c r="D50" s="3">
        <v>1365.9</v>
      </c>
      <c r="E50" s="3">
        <v>836.69</v>
      </c>
      <c r="F50" s="3">
        <v>1004.61</v>
      </c>
      <c r="G50" s="3">
        <v>745.08</v>
      </c>
      <c r="H50" s="3">
        <f t="shared" si="5"/>
        <v>1019.5831578947369</v>
      </c>
      <c r="J50" s="33">
        <v>1100</v>
      </c>
      <c r="L50" s="25">
        <f t="shared" si="3"/>
        <v>1284.6826315789474</v>
      </c>
      <c r="M50" s="25">
        <f t="shared" si="4"/>
        <v>953.62771929824567</v>
      </c>
    </row>
    <row r="51" spans="1:13" x14ac:dyDescent="0.25">
      <c r="A51" t="s">
        <v>449</v>
      </c>
      <c r="B51" t="s">
        <v>16</v>
      </c>
      <c r="C51" s="3">
        <v>11685.86</v>
      </c>
      <c r="D51" s="3">
        <v>5797.11</v>
      </c>
      <c r="E51" s="3">
        <v>3039.69</v>
      </c>
      <c r="F51" s="3">
        <v>2775.94</v>
      </c>
      <c r="G51" s="3">
        <v>4298.34</v>
      </c>
      <c r="H51" s="3">
        <f t="shared" si="5"/>
        <v>5881.9389473684205</v>
      </c>
      <c r="J51" s="33">
        <v>6000</v>
      </c>
      <c r="L51" s="25">
        <f t="shared" si="3"/>
        <v>5836.1077894736836</v>
      </c>
      <c r="M51" s="25">
        <f t="shared" si="4"/>
        <v>3899.1896491228072</v>
      </c>
    </row>
    <row r="52" spans="1:13" x14ac:dyDescent="0.25">
      <c r="A52" t="s">
        <v>450</v>
      </c>
      <c r="B52" t="s">
        <v>474</v>
      </c>
      <c r="C52" s="3">
        <v>24.49</v>
      </c>
      <c r="D52" s="3">
        <v>29.3</v>
      </c>
      <c r="E52" s="3">
        <v>13.89</v>
      </c>
      <c r="F52" s="3">
        <v>15.09</v>
      </c>
      <c r="G52" s="3">
        <v>10.98</v>
      </c>
      <c r="H52" s="3">
        <f t="shared" si="5"/>
        <v>15.025263157894736</v>
      </c>
      <c r="J52" s="33">
        <v>15</v>
      </c>
      <c r="L52" s="25">
        <f t="shared" si="3"/>
        <v>19.559052631578947</v>
      </c>
      <c r="M52" s="25">
        <f t="shared" si="4"/>
        <v>14.668421052631578</v>
      </c>
    </row>
    <row r="53" spans="1:13" x14ac:dyDescent="0.25">
      <c r="A53" t="s">
        <v>451</v>
      </c>
      <c r="B53" t="s">
        <v>475</v>
      </c>
      <c r="C53" s="3">
        <v>2562.6799999999998</v>
      </c>
      <c r="D53" s="3">
        <v>1985.48</v>
      </c>
      <c r="E53" s="3">
        <v>228.63</v>
      </c>
      <c r="F53" s="3">
        <v>228.37</v>
      </c>
      <c r="G53" s="3">
        <v>212.35</v>
      </c>
      <c r="H53" s="3">
        <f t="shared" si="5"/>
        <v>290.58421052631576</v>
      </c>
      <c r="J53" s="33">
        <v>300</v>
      </c>
      <c r="L53" s="25">
        <f t="shared" si="3"/>
        <v>1059.1488421052632</v>
      </c>
      <c r="M53" s="25">
        <f t="shared" si="4"/>
        <v>249.19473684210527</v>
      </c>
    </row>
    <row r="54" spans="1:13" x14ac:dyDescent="0.25">
      <c r="A54" t="s">
        <v>452</v>
      </c>
      <c r="B54" t="s">
        <v>476</v>
      </c>
      <c r="C54" s="3">
        <v>419.51</v>
      </c>
      <c r="D54" s="3">
        <v>572.12</v>
      </c>
      <c r="E54" s="3">
        <v>392.43</v>
      </c>
      <c r="F54" s="3">
        <v>521.12</v>
      </c>
      <c r="G54" s="3">
        <v>380.65</v>
      </c>
      <c r="H54" s="3">
        <f t="shared" si="5"/>
        <v>520.88947368421054</v>
      </c>
      <c r="J54" s="33">
        <v>525</v>
      </c>
      <c r="L54" s="25">
        <f t="shared" si="3"/>
        <v>485.21389473684212</v>
      </c>
      <c r="M54" s="25">
        <f t="shared" si="4"/>
        <v>478.14649122807015</v>
      </c>
    </row>
    <row r="55" spans="1:13" x14ac:dyDescent="0.25">
      <c r="A55" t="s">
        <v>453</v>
      </c>
      <c r="B55" t="s">
        <v>32</v>
      </c>
      <c r="C55" s="3">
        <v>267.48</v>
      </c>
      <c r="D55" s="3">
        <v>309.10000000000002</v>
      </c>
      <c r="E55" s="3">
        <v>266.79000000000002</v>
      </c>
      <c r="F55" s="3">
        <v>357.87</v>
      </c>
      <c r="G55" s="3">
        <v>151.33000000000001</v>
      </c>
      <c r="H55" s="3">
        <f t="shared" si="5"/>
        <v>207.08315789473687</v>
      </c>
      <c r="J55" s="33">
        <v>225</v>
      </c>
      <c r="L55" s="25">
        <f t="shared" si="3"/>
        <v>281.66463157894736</v>
      </c>
      <c r="M55" s="25">
        <f t="shared" si="4"/>
        <v>277.24771929824561</v>
      </c>
    </row>
    <row r="56" spans="1:13" x14ac:dyDescent="0.25">
      <c r="A56" t="s">
        <v>454</v>
      </c>
      <c r="B56" t="s">
        <v>112</v>
      </c>
      <c r="C56" s="3">
        <v>39.659999999999997</v>
      </c>
      <c r="D56" s="3">
        <v>0</v>
      </c>
      <c r="E56" s="3">
        <v>717.36</v>
      </c>
      <c r="F56" s="3">
        <v>911.88</v>
      </c>
      <c r="G56" s="3">
        <v>302.39999999999998</v>
      </c>
      <c r="H56" s="3">
        <f t="shared" si="5"/>
        <v>413.81052631578945</v>
      </c>
      <c r="J56" s="33">
        <v>450</v>
      </c>
      <c r="L56" s="25">
        <f t="shared" si="3"/>
        <v>416.54210526315791</v>
      </c>
      <c r="M56" s="25">
        <f t="shared" si="4"/>
        <v>681.01684210526309</v>
      </c>
    </row>
    <row r="57" spans="1:13" x14ac:dyDescent="0.25">
      <c r="A57" t="s">
        <v>1012</v>
      </c>
      <c r="B57" t="s">
        <v>38</v>
      </c>
      <c r="C57" s="3">
        <v>0</v>
      </c>
      <c r="D57" s="3">
        <v>0</v>
      </c>
      <c r="E57" s="3">
        <v>0</v>
      </c>
      <c r="F57" s="3">
        <v>61.79</v>
      </c>
      <c r="G57" s="3">
        <v>12.36</v>
      </c>
      <c r="H57" s="3">
        <f t="shared" si="5"/>
        <v>16.913684210526313</v>
      </c>
      <c r="J57" s="33">
        <v>30</v>
      </c>
      <c r="L57" s="25">
        <f t="shared" si="3"/>
        <v>15.740736842105264</v>
      </c>
      <c r="M57" s="25">
        <f t="shared" si="4"/>
        <v>26.234561403508774</v>
      </c>
    </row>
    <row r="58" spans="1:13" x14ac:dyDescent="0.25">
      <c r="A58" t="s">
        <v>455</v>
      </c>
      <c r="B58" t="s">
        <v>28</v>
      </c>
      <c r="C58" s="3">
        <v>0</v>
      </c>
      <c r="D58" s="3">
        <v>934.32</v>
      </c>
      <c r="E58" s="3">
        <v>1.74</v>
      </c>
      <c r="F58" s="3">
        <v>20.010000000000002</v>
      </c>
      <c r="G58" s="3">
        <v>26.88</v>
      </c>
      <c r="H58" s="3">
        <f t="shared" si="5"/>
        <v>36.783157894736839</v>
      </c>
      <c r="J58" s="33">
        <v>50</v>
      </c>
      <c r="L58" s="25">
        <f t="shared" si="3"/>
        <v>198.57063157894737</v>
      </c>
      <c r="M58" s="25">
        <f t="shared" si="4"/>
        <v>19.511052631578949</v>
      </c>
    </row>
    <row r="59" spans="1:13" x14ac:dyDescent="0.25">
      <c r="A59" t="s">
        <v>1067</v>
      </c>
      <c r="B59" t="s">
        <v>61</v>
      </c>
      <c r="C59" s="3">
        <v>0</v>
      </c>
      <c r="D59" s="3">
        <v>0</v>
      </c>
      <c r="E59" s="3">
        <v>0</v>
      </c>
      <c r="F59" s="3">
        <v>0</v>
      </c>
      <c r="G59" s="3">
        <v>23.23</v>
      </c>
      <c r="H59" s="3">
        <v>23.23</v>
      </c>
      <c r="J59" s="33">
        <v>25</v>
      </c>
      <c r="L59" s="25">
        <f t="shared" si="3"/>
        <v>4.6459999999999999</v>
      </c>
      <c r="M59" s="25">
        <f t="shared" si="4"/>
        <v>7.7433333333333332</v>
      </c>
    </row>
    <row r="60" spans="1:13" x14ac:dyDescent="0.25">
      <c r="A60" t="s">
        <v>724</v>
      </c>
      <c r="B60" t="s">
        <v>103</v>
      </c>
      <c r="C60" s="3">
        <v>2275.84</v>
      </c>
      <c r="D60" s="3">
        <v>1903.37</v>
      </c>
      <c r="E60" s="3">
        <v>2501.73</v>
      </c>
      <c r="F60" s="3">
        <v>46.55</v>
      </c>
      <c r="G60" s="3">
        <v>0</v>
      </c>
      <c r="H60" s="7">
        <v>0</v>
      </c>
      <c r="J60" s="33">
        <v>0</v>
      </c>
      <c r="L60" s="25">
        <f t="shared" si="3"/>
        <v>1345.498</v>
      </c>
      <c r="M60" s="25">
        <f t="shared" si="4"/>
        <v>849.42666666666673</v>
      </c>
    </row>
    <row r="61" spans="1:13" x14ac:dyDescent="0.25">
      <c r="A61" t="s">
        <v>456</v>
      </c>
      <c r="B61" t="s">
        <v>66</v>
      </c>
      <c r="C61" s="3">
        <v>2196.63</v>
      </c>
      <c r="D61" s="3">
        <v>1478.31</v>
      </c>
      <c r="E61" s="3">
        <v>1589.38</v>
      </c>
      <c r="F61" s="3">
        <v>973.17</v>
      </c>
      <c r="G61" s="3">
        <v>1327.91</v>
      </c>
      <c r="H61" s="3">
        <f>G61/9*12</f>
        <v>1770.5466666666666</v>
      </c>
      <c r="J61" s="33">
        <v>2000</v>
      </c>
      <c r="L61" s="25">
        <f t="shared" si="3"/>
        <v>1601.6073333333334</v>
      </c>
      <c r="M61" s="25">
        <f t="shared" si="4"/>
        <v>1444.3655555555554</v>
      </c>
    </row>
    <row r="62" spans="1:13" x14ac:dyDescent="0.25">
      <c r="A62" t="s">
        <v>469</v>
      </c>
      <c r="B62" t="s">
        <v>64</v>
      </c>
      <c r="C62" s="3">
        <v>7555.3</v>
      </c>
      <c r="D62" s="3">
        <v>5303.7</v>
      </c>
      <c r="E62" s="3">
        <v>4597.84</v>
      </c>
      <c r="F62" s="3">
        <v>8259.17</v>
      </c>
      <c r="G62" s="3">
        <v>5680.87</v>
      </c>
      <c r="H62" s="3">
        <f t="shared" ref="H62:H99" si="6">G62/9*12</f>
        <v>7574.4933333333338</v>
      </c>
      <c r="J62" s="33">
        <v>7500</v>
      </c>
      <c r="L62" s="25">
        <f t="shared" si="3"/>
        <v>6658.1006666666672</v>
      </c>
      <c r="M62" s="25">
        <f t="shared" si="4"/>
        <v>6810.5011111111116</v>
      </c>
    </row>
    <row r="63" spans="1:13" x14ac:dyDescent="0.25">
      <c r="A63" s="6" t="s">
        <v>845</v>
      </c>
      <c r="B63" s="6" t="s">
        <v>846</v>
      </c>
      <c r="C63" s="3">
        <v>0</v>
      </c>
      <c r="D63" s="3">
        <v>1480.73</v>
      </c>
      <c r="E63" s="3">
        <v>0</v>
      </c>
      <c r="F63" s="3">
        <v>0</v>
      </c>
      <c r="G63" s="3">
        <v>0</v>
      </c>
      <c r="H63" s="3">
        <f t="shared" si="6"/>
        <v>0</v>
      </c>
      <c r="J63" s="33">
        <v>0</v>
      </c>
      <c r="L63" s="25">
        <f t="shared" si="3"/>
        <v>296.14600000000002</v>
      </c>
      <c r="M63" s="25">
        <f t="shared" si="4"/>
        <v>0</v>
      </c>
    </row>
    <row r="64" spans="1:13" x14ac:dyDescent="0.25">
      <c r="A64" t="s">
        <v>483</v>
      </c>
      <c r="B64" s="6" t="s">
        <v>325</v>
      </c>
      <c r="C64" s="3">
        <v>1320</v>
      </c>
      <c r="D64" s="3">
        <v>1400</v>
      </c>
      <c r="E64" s="3">
        <v>2280</v>
      </c>
      <c r="F64" s="3">
        <v>2430</v>
      </c>
      <c r="G64" s="3">
        <v>0</v>
      </c>
      <c r="H64" s="3">
        <v>3630</v>
      </c>
      <c r="J64" s="33">
        <v>3750</v>
      </c>
      <c r="L64" s="25">
        <f t="shared" si="3"/>
        <v>2212</v>
      </c>
      <c r="M64" s="25">
        <f t="shared" si="4"/>
        <v>2780</v>
      </c>
    </row>
    <row r="65" spans="1:13" x14ac:dyDescent="0.25">
      <c r="A65" t="s">
        <v>947</v>
      </c>
      <c r="B65" s="6" t="s">
        <v>948</v>
      </c>
      <c r="C65" s="3">
        <v>0</v>
      </c>
      <c r="D65" s="3">
        <v>0</v>
      </c>
      <c r="E65" s="3">
        <v>300</v>
      </c>
      <c r="F65" s="3">
        <v>0</v>
      </c>
      <c r="G65" s="3">
        <v>350</v>
      </c>
      <c r="H65" s="3">
        <v>350</v>
      </c>
      <c r="J65" s="33">
        <v>350</v>
      </c>
      <c r="L65" s="25">
        <f t="shared" si="3"/>
        <v>130</v>
      </c>
      <c r="M65" s="25">
        <f t="shared" si="4"/>
        <v>216.66666666666666</v>
      </c>
    </row>
    <row r="66" spans="1:13" x14ac:dyDescent="0.25">
      <c r="A66" t="s">
        <v>492</v>
      </c>
      <c r="B66" s="6" t="s">
        <v>847</v>
      </c>
      <c r="C66" s="3">
        <v>1320</v>
      </c>
      <c r="D66" s="3">
        <v>2517.88</v>
      </c>
      <c r="E66" s="3">
        <v>3049.74</v>
      </c>
      <c r="F66" s="3">
        <v>715.31</v>
      </c>
      <c r="G66" s="3">
        <v>867</v>
      </c>
      <c r="H66" s="3">
        <v>1000</v>
      </c>
      <c r="J66" s="33">
        <v>2000</v>
      </c>
      <c r="L66" s="25">
        <f t="shared" si="3"/>
        <v>1720.586</v>
      </c>
      <c r="M66" s="25">
        <f t="shared" si="4"/>
        <v>1588.3499999999997</v>
      </c>
    </row>
    <row r="67" spans="1:13" x14ac:dyDescent="0.25">
      <c r="A67" t="s">
        <v>1011</v>
      </c>
      <c r="B67" s="6" t="s">
        <v>995</v>
      </c>
      <c r="C67" s="3">
        <v>0</v>
      </c>
      <c r="D67" s="3">
        <v>0</v>
      </c>
      <c r="E67" s="3">
        <v>0</v>
      </c>
      <c r="F67" s="3">
        <v>797.5</v>
      </c>
      <c r="G67" s="3">
        <v>0</v>
      </c>
      <c r="H67" s="3">
        <f t="shared" si="6"/>
        <v>0</v>
      </c>
      <c r="J67" s="33">
        <v>0</v>
      </c>
      <c r="L67" s="25">
        <f t="shared" si="3"/>
        <v>159.5</v>
      </c>
      <c r="M67" s="25">
        <f t="shared" si="4"/>
        <v>265.83333333333331</v>
      </c>
    </row>
    <row r="68" spans="1:13" x14ac:dyDescent="0.25">
      <c r="A68" t="s">
        <v>533</v>
      </c>
      <c r="B68" t="s">
        <v>534</v>
      </c>
      <c r="C68" s="3">
        <v>5500</v>
      </c>
      <c r="D68" s="3">
        <v>11040</v>
      </c>
      <c r="E68" s="3">
        <v>478.2</v>
      </c>
      <c r="F68" s="3">
        <v>0</v>
      </c>
      <c r="G68" s="3">
        <v>0</v>
      </c>
      <c r="H68" s="3">
        <f t="shared" si="6"/>
        <v>0</v>
      </c>
      <c r="J68" s="33">
        <v>0</v>
      </c>
      <c r="L68" s="25">
        <f t="shared" si="3"/>
        <v>3403.6400000000003</v>
      </c>
      <c r="M68" s="25">
        <f t="shared" si="4"/>
        <v>159.4</v>
      </c>
    </row>
    <row r="69" spans="1:13" x14ac:dyDescent="0.25">
      <c r="A69" t="s">
        <v>830</v>
      </c>
      <c r="B69" t="s">
        <v>808</v>
      </c>
      <c r="C69" s="3">
        <v>0</v>
      </c>
      <c r="D69" s="3">
        <v>532</v>
      </c>
      <c r="E69" s="3">
        <v>0</v>
      </c>
      <c r="F69" s="3">
        <v>1064</v>
      </c>
      <c r="G69" s="3">
        <v>1784.6</v>
      </c>
      <c r="H69" s="3">
        <v>1784.6</v>
      </c>
      <c r="J69" s="33">
        <v>1000</v>
      </c>
      <c r="L69" s="25">
        <f t="shared" si="3"/>
        <v>676.12</v>
      </c>
      <c r="M69" s="25">
        <f t="shared" si="4"/>
        <v>949.5333333333333</v>
      </c>
    </row>
    <row r="70" spans="1:13" x14ac:dyDescent="0.25">
      <c r="A70" t="s">
        <v>481</v>
      </c>
      <c r="B70" s="6" t="s">
        <v>848</v>
      </c>
      <c r="C70" s="3">
        <v>1018.94</v>
      </c>
      <c r="D70" s="3">
        <v>983.29</v>
      </c>
      <c r="E70" s="3">
        <v>0</v>
      </c>
      <c r="F70" s="3">
        <v>932.82</v>
      </c>
      <c r="G70" s="3">
        <v>908.41</v>
      </c>
      <c r="H70" s="3">
        <v>908.41</v>
      </c>
      <c r="J70" s="33">
        <v>1000</v>
      </c>
      <c r="L70" s="25">
        <f t="shared" si="3"/>
        <v>768.69200000000001</v>
      </c>
      <c r="M70" s="25">
        <f t="shared" si="4"/>
        <v>613.74333333333334</v>
      </c>
    </row>
    <row r="71" spans="1:13" x14ac:dyDescent="0.25">
      <c r="A71" s="6" t="s">
        <v>849</v>
      </c>
      <c r="B71" s="6" t="s">
        <v>493</v>
      </c>
      <c r="C71" s="3">
        <v>713.22</v>
      </c>
      <c r="D71" s="3">
        <v>3370.24</v>
      </c>
      <c r="E71" s="3">
        <v>2379.7600000000002</v>
      </c>
      <c r="F71" s="3">
        <v>3583.35</v>
      </c>
      <c r="G71" s="3">
        <v>3331.45</v>
      </c>
      <c r="H71" s="3">
        <f t="shared" si="6"/>
        <v>4441.9333333333334</v>
      </c>
      <c r="J71" s="33">
        <v>4500</v>
      </c>
      <c r="L71" s="25">
        <f t="shared" si="3"/>
        <v>2897.7006666666666</v>
      </c>
      <c r="M71" s="25">
        <f t="shared" si="4"/>
        <v>3468.3477777777775</v>
      </c>
    </row>
    <row r="72" spans="1:13" x14ac:dyDescent="0.25">
      <c r="A72" t="s">
        <v>949</v>
      </c>
      <c r="B72" s="6" t="s">
        <v>950</v>
      </c>
      <c r="C72" s="3">
        <v>0</v>
      </c>
      <c r="D72" s="3">
        <v>0</v>
      </c>
      <c r="E72" s="3">
        <v>607.4</v>
      </c>
      <c r="F72" s="3">
        <v>847.4</v>
      </c>
      <c r="G72" s="3">
        <v>869</v>
      </c>
      <c r="H72" s="3">
        <f t="shared" si="6"/>
        <v>1158.6666666666667</v>
      </c>
      <c r="J72" s="33">
        <v>1250</v>
      </c>
      <c r="L72" s="25">
        <f t="shared" si="3"/>
        <v>522.69333333333338</v>
      </c>
      <c r="M72" s="25">
        <f t="shared" si="4"/>
        <v>871.15555555555557</v>
      </c>
    </row>
    <row r="73" spans="1:13" x14ac:dyDescent="0.25">
      <c r="A73" t="s">
        <v>485</v>
      </c>
      <c r="B73" t="s">
        <v>484</v>
      </c>
      <c r="C73" s="3">
        <v>1638</v>
      </c>
      <c r="D73" s="7">
        <v>0</v>
      </c>
      <c r="E73" s="3">
        <v>1370.31</v>
      </c>
      <c r="F73" s="3">
        <v>1289.7</v>
      </c>
      <c r="G73" s="3">
        <v>2469.3000000000002</v>
      </c>
      <c r="H73" s="3">
        <f t="shared" si="6"/>
        <v>3292.4</v>
      </c>
      <c r="J73" s="33">
        <v>3350</v>
      </c>
      <c r="L73" s="25">
        <f t="shared" si="3"/>
        <v>1518.0819999999999</v>
      </c>
      <c r="M73" s="25">
        <f t="shared" si="4"/>
        <v>1984.1366666666665</v>
      </c>
    </row>
    <row r="74" spans="1:13" x14ac:dyDescent="0.25">
      <c r="A74" t="s">
        <v>480</v>
      </c>
      <c r="B74" t="s">
        <v>78</v>
      </c>
      <c r="C74" s="3">
        <v>1927.49</v>
      </c>
      <c r="D74" s="7">
        <v>4983.34</v>
      </c>
      <c r="E74" s="3">
        <v>4099.49</v>
      </c>
      <c r="F74" s="3">
        <v>5186.8100000000004</v>
      </c>
      <c r="G74" s="3">
        <v>3475.49</v>
      </c>
      <c r="H74" s="3">
        <f t="shared" si="6"/>
        <v>4633.9866666666667</v>
      </c>
      <c r="J74" s="33">
        <v>4750</v>
      </c>
      <c r="L74" s="25">
        <f t="shared" si="3"/>
        <v>4166.2233333333334</v>
      </c>
      <c r="M74" s="25">
        <f t="shared" si="4"/>
        <v>4640.0955555555556</v>
      </c>
    </row>
    <row r="75" spans="1:13" x14ac:dyDescent="0.25">
      <c r="A75" t="s">
        <v>486</v>
      </c>
      <c r="B75" t="s">
        <v>487</v>
      </c>
      <c r="C75" s="3">
        <v>2990.82</v>
      </c>
      <c r="D75" s="7">
        <v>0</v>
      </c>
      <c r="E75" s="3">
        <v>395</v>
      </c>
      <c r="F75" s="3">
        <v>0</v>
      </c>
      <c r="G75" s="3">
        <v>0</v>
      </c>
      <c r="H75" s="3">
        <f t="shared" si="6"/>
        <v>0</v>
      </c>
      <c r="J75" s="15">
        <v>0</v>
      </c>
      <c r="L75" s="25">
        <f t="shared" si="3"/>
        <v>677.16399999999999</v>
      </c>
      <c r="M75" s="25">
        <f t="shared" si="4"/>
        <v>131.66666666666666</v>
      </c>
    </row>
    <row r="76" spans="1:13" x14ac:dyDescent="0.25">
      <c r="A76" t="s">
        <v>470</v>
      </c>
      <c r="B76" t="s">
        <v>478</v>
      </c>
      <c r="C76" s="3">
        <v>294.99</v>
      </c>
      <c r="D76" s="7">
        <v>650.20000000000005</v>
      </c>
      <c r="E76" s="3">
        <v>0</v>
      </c>
      <c r="F76" s="3">
        <v>427.06</v>
      </c>
      <c r="G76" s="3">
        <v>357.2</v>
      </c>
      <c r="H76" s="3">
        <f t="shared" si="6"/>
        <v>476.26666666666665</v>
      </c>
      <c r="J76" s="33">
        <v>500</v>
      </c>
      <c r="L76" s="25">
        <f t="shared" si="3"/>
        <v>369.70333333333332</v>
      </c>
      <c r="M76" s="25">
        <f t="shared" si="4"/>
        <v>301.10888888888888</v>
      </c>
    </row>
    <row r="77" spans="1:13" x14ac:dyDescent="0.25">
      <c r="A77" t="s">
        <v>471</v>
      </c>
      <c r="B77" t="s">
        <v>288</v>
      </c>
      <c r="C77" s="3">
        <v>120</v>
      </c>
      <c r="D77" s="7">
        <v>663.23</v>
      </c>
      <c r="E77" s="3">
        <v>120</v>
      </c>
      <c r="F77" s="3">
        <v>935</v>
      </c>
      <c r="G77" s="3">
        <v>891.6</v>
      </c>
      <c r="H77" s="3">
        <f t="shared" si="6"/>
        <v>1188.8</v>
      </c>
      <c r="J77" s="33">
        <v>1500</v>
      </c>
      <c r="L77" s="25">
        <f t="shared" si="3"/>
        <v>605.40599999999995</v>
      </c>
      <c r="M77" s="25">
        <f t="shared" si="4"/>
        <v>747.93333333333339</v>
      </c>
    </row>
    <row r="78" spans="1:13" x14ac:dyDescent="0.25">
      <c r="A78" t="s">
        <v>472</v>
      </c>
      <c r="B78" t="s">
        <v>479</v>
      </c>
      <c r="C78" s="3">
        <v>0</v>
      </c>
      <c r="D78" s="7">
        <v>0</v>
      </c>
      <c r="E78" s="3">
        <v>0</v>
      </c>
      <c r="F78" s="3">
        <v>0</v>
      </c>
      <c r="G78" s="3">
        <v>0</v>
      </c>
      <c r="H78" s="3">
        <f t="shared" si="6"/>
        <v>0</v>
      </c>
      <c r="J78" s="15">
        <v>0</v>
      </c>
      <c r="L78" s="25">
        <f t="shared" si="3"/>
        <v>0</v>
      </c>
      <c r="M78" s="25">
        <f t="shared" si="4"/>
        <v>0</v>
      </c>
    </row>
    <row r="79" spans="1:13" x14ac:dyDescent="0.25">
      <c r="A79" t="s">
        <v>473</v>
      </c>
      <c r="B79" t="s">
        <v>123</v>
      </c>
      <c r="C79" s="3">
        <f>66+235+270</f>
        <v>571</v>
      </c>
      <c r="D79" s="7">
        <v>71</v>
      </c>
      <c r="E79" s="3">
        <v>398.94</v>
      </c>
      <c r="F79" s="3">
        <v>1614.92</v>
      </c>
      <c r="G79" s="3">
        <v>0</v>
      </c>
      <c r="H79" s="3">
        <f t="shared" si="6"/>
        <v>0</v>
      </c>
      <c r="J79" s="33">
        <v>0</v>
      </c>
      <c r="L79" s="25">
        <f t="shared" si="3"/>
        <v>531.17200000000003</v>
      </c>
      <c r="M79" s="25">
        <f t="shared" si="4"/>
        <v>671.28666666666675</v>
      </c>
    </row>
    <row r="80" spans="1:13" x14ac:dyDescent="0.25">
      <c r="A80" t="s">
        <v>725</v>
      </c>
      <c r="B80" t="s">
        <v>727</v>
      </c>
      <c r="C80" s="3">
        <v>1094.6400000000001</v>
      </c>
      <c r="D80" s="7">
        <v>70</v>
      </c>
      <c r="E80" s="3">
        <v>46.23</v>
      </c>
      <c r="F80" s="3">
        <v>0</v>
      </c>
      <c r="G80" s="3">
        <v>0</v>
      </c>
      <c r="H80" s="3">
        <f t="shared" si="6"/>
        <v>0</v>
      </c>
      <c r="J80" s="33">
        <v>0</v>
      </c>
      <c r="L80" s="25">
        <f t="shared" si="3"/>
        <v>242.17400000000004</v>
      </c>
      <c r="M80" s="25">
        <f t="shared" si="4"/>
        <v>15.409999999999998</v>
      </c>
    </row>
    <row r="81" spans="1:13" x14ac:dyDescent="0.25">
      <c r="A81" t="s">
        <v>726</v>
      </c>
      <c r="B81" t="s">
        <v>530</v>
      </c>
      <c r="C81" s="3">
        <v>375</v>
      </c>
      <c r="D81" s="7">
        <v>1125</v>
      </c>
      <c r="E81" s="3">
        <v>1500</v>
      </c>
      <c r="F81" s="3">
        <v>1500</v>
      </c>
      <c r="G81" s="3">
        <v>1125</v>
      </c>
      <c r="H81" s="3">
        <f t="shared" si="6"/>
        <v>1500</v>
      </c>
      <c r="J81" s="33">
        <v>1500</v>
      </c>
      <c r="L81" s="25">
        <f t="shared" si="3"/>
        <v>1200</v>
      </c>
      <c r="M81" s="25">
        <f t="shared" si="4"/>
        <v>1500</v>
      </c>
    </row>
    <row r="82" spans="1:13" x14ac:dyDescent="0.25">
      <c r="A82" t="s">
        <v>1034</v>
      </c>
      <c r="B82" t="s">
        <v>1036</v>
      </c>
      <c r="C82" s="3">
        <v>0</v>
      </c>
      <c r="D82" s="7">
        <v>0</v>
      </c>
      <c r="E82" s="3">
        <v>0</v>
      </c>
      <c r="F82" s="3">
        <v>0</v>
      </c>
      <c r="G82" s="3">
        <v>150</v>
      </c>
      <c r="H82" s="3">
        <v>150</v>
      </c>
      <c r="J82" s="33">
        <v>150</v>
      </c>
      <c r="L82" s="25">
        <f t="shared" si="3"/>
        <v>30</v>
      </c>
      <c r="M82" s="25">
        <f t="shared" si="4"/>
        <v>50</v>
      </c>
    </row>
    <row r="83" spans="1:13" x14ac:dyDescent="0.25">
      <c r="A83" t="s">
        <v>1033</v>
      </c>
      <c r="B83" t="s">
        <v>1035</v>
      </c>
      <c r="C83" s="3">
        <v>0</v>
      </c>
      <c r="D83" s="7">
        <v>0</v>
      </c>
      <c r="E83" s="3">
        <v>0</v>
      </c>
      <c r="F83" s="3">
        <v>0</v>
      </c>
      <c r="G83" s="3">
        <v>2480</v>
      </c>
      <c r="H83" s="3">
        <v>2480</v>
      </c>
      <c r="J83" s="33">
        <v>0</v>
      </c>
      <c r="L83" s="25">
        <f t="shared" si="3"/>
        <v>496</v>
      </c>
      <c r="M83" s="25">
        <f t="shared" si="4"/>
        <v>826.66666666666663</v>
      </c>
    </row>
    <row r="84" spans="1:13" x14ac:dyDescent="0.25">
      <c r="A84" t="s">
        <v>521</v>
      </c>
      <c r="B84" t="s">
        <v>522</v>
      </c>
      <c r="C84" s="3">
        <v>275</v>
      </c>
      <c r="D84" s="7">
        <v>622.4</v>
      </c>
      <c r="E84" s="3">
        <v>696.44</v>
      </c>
      <c r="F84" s="3">
        <v>2402.5700000000002</v>
      </c>
      <c r="G84" s="3">
        <v>788.1</v>
      </c>
      <c r="H84" s="3">
        <f t="shared" si="6"/>
        <v>1050.8</v>
      </c>
      <c r="J84" s="33">
        <v>1200</v>
      </c>
      <c r="L84" s="25">
        <f t="shared" si="3"/>
        <v>1009.442</v>
      </c>
      <c r="M84" s="25">
        <f t="shared" si="4"/>
        <v>1383.2700000000002</v>
      </c>
    </row>
    <row r="85" spans="1:13" x14ac:dyDescent="0.25">
      <c r="A85" t="s">
        <v>457</v>
      </c>
      <c r="B85" t="s">
        <v>89</v>
      </c>
      <c r="C85" s="3">
        <f>9325.8</f>
        <v>9325.7999999999993</v>
      </c>
      <c r="D85" s="7">
        <v>8854</v>
      </c>
      <c r="E85" s="3">
        <v>6832.1</v>
      </c>
      <c r="F85" s="3">
        <v>6822.52</v>
      </c>
      <c r="G85" s="3">
        <v>0</v>
      </c>
      <c r="H85" s="3">
        <v>7500</v>
      </c>
      <c r="J85" s="33">
        <v>7500</v>
      </c>
      <c r="L85" s="25">
        <f t="shared" si="3"/>
        <v>7866.884</v>
      </c>
      <c r="M85" s="25">
        <f t="shared" si="4"/>
        <v>7051.5400000000009</v>
      </c>
    </row>
    <row r="86" spans="1:13" x14ac:dyDescent="0.25">
      <c r="A86" t="s">
        <v>459</v>
      </c>
      <c r="B86" t="s">
        <v>460</v>
      </c>
      <c r="C86" s="3">
        <v>140.29</v>
      </c>
      <c r="D86" s="7">
        <v>2124.87</v>
      </c>
      <c r="E86" s="3">
        <v>3197.61</v>
      </c>
      <c r="F86" s="3">
        <v>406.03</v>
      </c>
      <c r="G86" s="3">
        <v>0</v>
      </c>
      <c r="H86" s="3">
        <f t="shared" si="6"/>
        <v>0</v>
      </c>
      <c r="J86" s="33">
        <v>500</v>
      </c>
      <c r="L86" s="25">
        <f t="shared" si="3"/>
        <v>1173.7599999999998</v>
      </c>
      <c r="M86" s="25">
        <f t="shared" si="4"/>
        <v>1201.2133333333334</v>
      </c>
    </row>
    <row r="87" spans="1:13" x14ac:dyDescent="0.25">
      <c r="A87" t="s">
        <v>850</v>
      </c>
      <c r="B87" s="6" t="s">
        <v>851</v>
      </c>
      <c r="C87" s="3">
        <v>0</v>
      </c>
      <c r="D87" s="7">
        <v>0</v>
      </c>
      <c r="E87" s="3">
        <v>544.57000000000005</v>
      </c>
      <c r="F87" s="3">
        <v>183</v>
      </c>
      <c r="G87" s="3">
        <v>0</v>
      </c>
      <c r="H87" s="3">
        <f t="shared" si="6"/>
        <v>0</v>
      </c>
      <c r="J87" s="33">
        <v>0</v>
      </c>
      <c r="L87" s="25">
        <f t="shared" si="3"/>
        <v>145.51400000000001</v>
      </c>
      <c r="M87" s="25">
        <f t="shared" si="4"/>
        <v>242.52333333333334</v>
      </c>
    </row>
    <row r="88" spans="1:13" x14ac:dyDescent="0.25">
      <c r="A88" t="s">
        <v>729</v>
      </c>
      <c r="B88" t="s">
        <v>728</v>
      </c>
      <c r="C88" s="3">
        <v>2</v>
      </c>
      <c r="D88" s="7">
        <v>0</v>
      </c>
      <c r="E88" s="3">
        <v>0</v>
      </c>
      <c r="F88" s="3">
        <v>0</v>
      </c>
      <c r="G88" s="3">
        <v>0</v>
      </c>
      <c r="H88" s="3">
        <f t="shared" si="6"/>
        <v>0</v>
      </c>
      <c r="J88" s="33">
        <v>0</v>
      </c>
      <c r="L88" s="25">
        <f t="shared" si="3"/>
        <v>0.4</v>
      </c>
      <c r="M88" s="25">
        <f t="shared" si="4"/>
        <v>0</v>
      </c>
    </row>
    <row r="89" spans="1:13" x14ac:dyDescent="0.25">
      <c r="A89" t="s">
        <v>464</v>
      </c>
      <c r="B89" t="s">
        <v>461</v>
      </c>
      <c r="C89" s="3">
        <v>43.5</v>
      </c>
      <c r="D89" s="7">
        <v>0</v>
      </c>
      <c r="E89" s="3">
        <v>0</v>
      </c>
      <c r="F89" s="3">
        <v>0</v>
      </c>
      <c r="G89" s="3">
        <v>0</v>
      </c>
      <c r="H89" s="3">
        <f t="shared" si="6"/>
        <v>0</v>
      </c>
      <c r="J89" s="33">
        <v>0</v>
      </c>
      <c r="L89" s="25">
        <f t="shared" si="3"/>
        <v>8.6999999999999993</v>
      </c>
      <c r="M89" s="25">
        <f t="shared" si="4"/>
        <v>0</v>
      </c>
    </row>
    <row r="90" spans="1:13" x14ac:dyDescent="0.25">
      <c r="A90" t="s">
        <v>1038</v>
      </c>
      <c r="B90" t="s">
        <v>1037</v>
      </c>
      <c r="C90" s="3">
        <v>0</v>
      </c>
      <c r="D90" s="7">
        <v>0</v>
      </c>
      <c r="E90" s="3">
        <v>0</v>
      </c>
      <c r="F90" s="3">
        <v>0</v>
      </c>
      <c r="G90" s="3">
        <v>2780</v>
      </c>
      <c r="H90" s="3">
        <v>2780</v>
      </c>
      <c r="J90" s="33">
        <v>3000</v>
      </c>
      <c r="L90" s="25">
        <f t="shared" si="3"/>
        <v>556</v>
      </c>
      <c r="M90" s="25">
        <f t="shared" si="4"/>
        <v>926.66666666666663</v>
      </c>
    </row>
    <row r="91" spans="1:13" x14ac:dyDescent="0.25">
      <c r="A91" t="s">
        <v>465</v>
      </c>
      <c r="B91" t="s">
        <v>462</v>
      </c>
      <c r="C91" s="3">
        <v>0</v>
      </c>
      <c r="D91" s="7">
        <v>0</v>
      </c>
      <c r="E91" s="3">
        <v>0</v>
      </c>
      <c r="F91" s="3">
        <v>0</v>
      </c>
      <c r="G91" s="3">
        <v>0</v>
      </c>
      <c r="H91" s="3">
        <f t="shared" si="6"/>
        <v>0</v>
      </c>
      <c r="J91" s="33">
        <v>0</v>
      </c>
      <c r="L91" s="25">
        <f t="shared" si="3"/>
        <v>0</v>
      </c>
      <c r="M91" s="25">
        <f t="shared" si="4"/>
        <v>0</v>
      </c>
    </row>
    <row r="92" spans="1:13" x14ac:dyDescent="0.25">
      <c r="A92" t="s">
        <v>466</v>
      </c>
      <c r="B92" t="s">
        <v>463</v>
      </c>
      <c r="C92" s="3">
        <v>0</v>
      </c>
      <c r="D92" s="7">
        <v>0</v>
      </c>
      <c r="E92" s="3">
        <v>0</v>
      </c>
      <c r="F92" s="3">
        <v>0</v>
      </c>
      <c r="G92" s="3">
        <v>0</v>
      </c>
      <c r="H92" s="3">
        <f t="shared" si="6"/>
        <v>0</v>
      </c>
      <c r="J92" s="33">
        <v>0</v>
      </c>
      <c r="L92" s="25">
        <f t="shared" si="3"/>
        <v>0</v>
      </c>
      <c r="M92" s="25">
        <f t="shared" si="4"/>
        <v>0</v>
      </c>
    </row>
    <row r="93" spans="1:13" x14ac:dyDescent="0.25">
      <c r="A93" t="s">
        <v>467</v>
      </c>
      <c r="B93" t="s">
        <v>482</v>
      </c>
      <c r="C93" s="3">
        <v>49889.42</v>
      </c>
      <c r="D93" s="7">
        <v>0</v>
      </c>
      <c r="E93" s="3">
        <v>0</v>
      </c>
      <c r="F93" s="3">
        <v>0</v>
      </c>
      <c r="G93" s="3">
        <v>0</v>
      </c>
      <c r="H93" s="3">
        <f t="shared" si="6"/>
        <v>0</v>
      </c>
      <c r="J93" s="33">
        <v>0</v>
      </c>
      <c r="L93" s="25">
        <f t="shared" si="3"/>
        <v>9977.884</v>
      </c>
      <c r="M93" s="25">
        <f t="shared" si="4"/>
        <v>0</v>
      </c>
    </row>
    <row r="94" spans="1:13" x14ac:dyDescent="0.25">
      <c r="A94" s="6" t="s">
        <v>852</v>
      </c>
      <c r="B94" s="6" t="s">
        <v>853</v>
      </c>
      <c r="C94" s="3">
        <v>0</v>
      </c>
      <c r="D94" s="7">
        <v>28316</v>
      </c>
      <c r="E94" s="3">
        <v>0</v>
      </c>
      <c r="F94" s="3">
        <v>0</v>
      </c>
      <c r="G94" s="3">
        <v>0</v>
      </c>
      <c r="H94" s="3">
        <f t="shared" si="6"/>
        <v>0</v>
      </c>
      <c r="J94" s="33">
        <v>0</v>
      </c>
      <c r="L94" s="25">
        <f t="shared" si="3"/>
        <v>5663.2</v>
      </c>
      <c r="M94" s="25">
        <f t="shared" si="4"/>
        <v>0</v>
      </c>
    </row>
    <row r="95" spans="1:13" x14ac:dyDescent="0.25">
      <c r="A95" t="s">
        <v>489</v>
      </c>
      <c r="B95" t="s">
        <v>488</v>
      </c>
      <c r="C95" s="3">
        <v>192</v>
      </c>
      <c r="D95" s="3">
        <v>0</v>
      </c>
      <c r="E95" s="3">
        <v>0</v>
      </c>
      <c r="F95" s="3">
        <v>0</v>
      </c>
      <c r="G95" s="3">
        <v>0</v>
      </c>
      <c r="H95" s="3">
        <f t="shared" si="6"/>
        <v>0</v>
      </c>
      <c r="J95" s="15">
        <v>0</v>
      </c>
      <c r="L95" s="25">
        <f t="shared" si="3"/>
        <v>38.4</v>
      </c>
      <c r="M95" s="25">
        <f t="shared" si="4"/>
        <v>0</v>
      </c>
    </row>
    <row r="96" spans="1:13" x14ac:dyDescent="0.25">
      <c r="A96" t="s">
        <v>458</v>
      </c>
      <c r="B96" t="s">
        <v>106</v>
      </c>
      <c r="C96" s="3">
        <v>3693.57</v>
      </c>
      <c r="D96" s="3">
        <v>2658.9</v>
      </c>
      <c r="E96" s="3">
        <v>5634.98</v>
      </c>
      <c r="F96" s="3">
        <v>2115.1999999999998</v>
      </c>
      <c r="G96" s="3">
        <v>2482.9699999999998</v>
      </c>
      <c r="H96" s="3">
        <f t="shared" si="6"/>
        <v>3310.6266666666661</v>
      </c>
      <c r="J96" s="15">
        <v>2500</v>
      </c>
      <c r="L96" s="25">
        <f t="shared" si="3"/>
        <v>3482.6553333333331</v>
      </c>
      <c r="M96" s="25">
        <f t="shared" si="4"/>
        <v>3686.9355555555558</v>
      </c>
    </row>
    <row r="97" spans="1:13" x14ac:dyDescent="0.25">
      <c r="A97" t="s">
        <v>536</v>
      </c>
      <c r="B97" t="s">
        <v>535</v>
      </c>
      <c r="C97" s="3">
        <v>0</v>
      </c>
      <c r="D97" s="3">
        <v>0</v>
      </c>
      <c r="E97" s="3">
        <v>0</v>
      </c>
      <c r="F97" s="3">
        <v>0</v>
      </c>
      <c r="G97" s="3"/>
      <c r="H97" s="3">
        <f t="shared" si="6"/>
        <v>0</v>
      </c>
      <c r="J97" s="15">
        <v>0</v>
      </c>
      <c r="L97" s="25">
        <f t="shared" si="3"/>
        <v>0</v>
      </c>
      <c r="M97" s="25">
        <f t="shared" si="4"/>
        <v>0</v>
      </c>
    </row>
    <row r="98" spans="1:13" x14ac:dyDescent="0.25">
      <c r="A98" t="s">
        <v>490</v>
      </c>
      <c r="B98" t="s">
        <v>491</v>
      </c>
      <c r="C98" s="3">
        <v>0</v>
      </c>
      <c r="D98" s="3">
        <v>0</v>
      </c>
      <c r="E98" s="3">
        <v>0</v>
      </c>
      <c r="F98" s="3">
        <v>0</v>
      </c>
      <c r="G98" s="3"/>
      <c r="H98" s="3">
        <f t="shared" si="6"/>
        <v>0</v>
      </c>
      <c r="J98" s="15">
        <v>0</v>
      </c>
      <c r="L98" s="25">
        <f t="shared" si="3"/>
        <v>0</v>
      </c>
      <c r="M98" s="25">
        <f t="shared" si="4"/>
        <v>0</v>
      </c>
    </row>
    <row r="99" spans="1:13" x14ac:dyDescent="0.25">
      <c r="A99" s="6" t="s">
        <v>854</v>
      </c>
      <c r="B99" s="6" t="s">
        <v>742</v>
      </c>
      <c r="C99" s="10">
        <v>0</v>
      </c>
      <c r="D99" s="10">
        <v>120</v>
      </c>
      <c r="E99" s="10">
        <v>215.43</v>
      </c>
      <c r="F99" s="10">
        <v>5787.8</v>
      </c>
      <c r="G99" s="3">
        <v>321.39</v>
      </c>
      <c r="H99" s="10">
        <f t="shared" si="6"/>
        <v>428.52</v>
      </c>
      <c r="J99" s="34">
        <v>0</v>
      </c>
      <c r="L99" s="26">
        <f t="shared" si="3"/>
        <v>1310.3499999999999</v>
      </c>
      <c r="M99" s="26">
        <f t="shared" si="4"/>
        <v>2143.9166666666665</v>
      </c>
    </row>
    <row r="100" spans="1:13" x14ac:dyDescent="0.25">
      <c r="C100" s="3">
        <f t="shared" ref="C100:H100" si="7">SUM(C47:C99)</f>
        <v>124186.38</v>
      </c>
      <c r="D100" s="3">
        <f t="shared" si="7"/>
        <v>108684.07999999999</v>
      </c>
      <c r="E100" s="3">
        <f t="shared" si="7"/>
        <v>56680.590000000004</v>
      </c>
      <c r="F100" s="3">
        <f t="shared" si="7"/>
        <v>66246.439999999988</v>
      </c>
      <c r="G100" s="3">
        <f t="shared" si="7"/>
        <v>47639.69999999999</v>
      </c>
      <c r="H100" s="3">
        <f t="shared" si="7"/>
        <v>72200.68421052632</v>
      </c>
      <c r="J100" s="12">
        <f>SUM(J47:J99)</f>
        <v>71631</v>
      </c>
      <c r="L100" s="25">
        <f>(F100+C100+D100+E100+H100)/5</f>
        <v>85599.634842105283</v>
      </c>
      <c r="M100" s="25">
        <f>(E100+H100+F100)/3</f>
        <v>65042.571403508773</v>
      </c>
    </row>
    <row r="101" spans="1:13" x14ac:dyDescent="0.25">
      <c r="C101" s="3"/>
      <c r="D101" s="3"/>
      <c r="E101" s="3"/>
      <c r="F101" s="3"/>
      <c r="G101" s="3"/>
      <c r="H101" s="3"/>
      <c r="L101" s="25"/>
      <c r="M101" s="25"/>
    </row>
    <row r="102" spans="1:13" x14ac:dyDescent="0.25">
      <c r="B102" t="s">
        <v>730</v>
      </c>
      <c r="C102" s="3"/>
      <c r="D102" s="3"/>
      <c r="E102" s="3"/>
      <c r="F102" s="3"/>
      <c r="G102" s="3"/>
      <c r="H102" s="3"/>
      <c r="L102" s="25"/>
      <c r="M102" s="25"/>
    </row>
    <row r="103" spans="1:13" x14ac:dyDescent="0.25">
      <c r="A103" t="s">
        <v>495</v>
      </c>
      <c r="B103" t="s">
        <v>468</v>
      </c>
      <c r="C103" s="3">
        <v>30628.240000000002</v>
      </c>
      <c r="D103" s="3">
        <v>33352.629999999997</v>
      </c>
      <c r="E103" s="3">
        <v>53652.83</v>
      </c>
      <c r="F103" s="3">
        <v>41657.47</v>
      </c>
      <c r="G103" s="3">
        <v>40362.03</v>
      </c>
      <c r="H103" s="3">
        <f>G103/19*26</f>
        <v>55232.251578947362</v>
      </c>
      <c r="J103" s="33">
        <v>58550</v>
      </c>
      <c r="L103" s="25">
        <f t="shared" ref="L103:L155" si="8">(F103+C103+D103+E103+H103)/5</f>
        <v>42904.684315789469</v>
      </c>
      <c r="M103" s="25">
        <f t="shared" ref="M103:M155" si="9">(E103+H103+F103)/3</f>
        <v>50180.850526315793</v>
      </c>
    </row>
    <row r="104" spans="1:13" x14ac:dyDescent="0.25">
      <c r="A104" t="s">
        <v>496</v>
      </c>
      <c r="B104" t="s">
        <v>30</v>
      </c>
      <c r="C104" s="3">
        <v>2727.05</v>
      </c>
      <c r="D104" s="3">
        <v>1263.53</v>
      </c>
      <c r="E104" s="3">
        <v>2519.66</v>
      </c>
      <c r="F104" s="3">
        <v>2055.48</v>
      </c>
      <c r="G104" s="3">
        <v>1343.12</v>
      </c>
      <c r="H104" s="3">
        <f t="shared" ref="H104:H117" si="10">G104/19*26</f>
        <v>1837.9536842105263</v>
      </c>
      <c r="J104" s="33">
        <v>2000</v>
      </c>
      <c r="L104" s="25">
        <f t="shared" si="8"/>
        <v>2080.7347368421056</v>
      </c>
      <c r="M104" s="25">
        <f t="shared" si="9"/>
        <v>2137.697894736842</v>
      </c>
    </row>
    <row r="105" spans="1:13" x14ac:dyDescent="0.25">
      <c r="A105" t="s">
        <v>497</v>
      </c>
      <c r="B105" t="s">
        <v>12</v>
      </c>
      <c r="C105" s="3">
        <v>2.63</v>
      </c>
      <c r="D105" s="3">
        <v>2.76</v>
      </c>
      <c r="E105" s="3">
        <v>4.38</v>
      </c>
      <c r="F105" s="3">
        <v>3.24</v>
      </c>
      <c r="G105" s="3">
        <v>0</v>
      </c>
      <c r="H105" s="3">
        <f t="shared" si="10"/>
        <v>0</v>
      </c>
      <c r="J105" s="33">
        <v>5</v>
      </c>
      <c r="L105" s="25">
        <f t="shared" si="8"/>
        <v>2.6019999999999994</v>
      </c>
      <c r="M105" s="25">
        <f t="shared" si="9"/>
        <v>2.54</v>
      </c>
    </row>
    <row r="106" spans="1:13" x14ac:dyDescent="0.25">
      <c r="A106" t="s">
        <v>498</v>
      </c>
      <c r="B106" t="s">
        <v>205</v>
      </c>
      <c r="C106" s="3">
        <v>2811.55</v>
      </c>
      <c r="D106" s="3">
        <v>2889.35</v>
      </c>
      <c r="E106" s="3">
        <v>4380.1899999999996</v>
      </c>
      <c r="F106" s="3">
        <v>3521.22</v>
      </c>
      <c r="G106" s="3">
        <v>3488.72</v>
      </c>
      <c r="H106" s="3">
        <f t="shared" si="10"/>
        <v>4774.0378947368417</v>
      </c>
      <c r="J106" s="33">
        <v>5000</v>
      </c>
      <c r="L106" s="25">
        <f t="shared" si="8"/>
        <v>3675.2695789473682</v>
      </c>
      <c r="M106" s="25">
        <f t="shared" si="9"/>
        <v>4225.1492982456139</v>
      </c>
    </row>
    <row r="107" spans="1:13" x14ac:dyDescent="0.25">
      <c r="A107" t="s">
        <v>499</v>
      </c>
      <c r="B107" t="s">
        <v>16</v>
      </c>
      <c r="C107" s="3">
        <v>21778.27</v>
      </c>
      <c r="D107" s="3">
        <v>20573.77</v>
      </c>
      <c r="E107" s="3">
        <v>32958.65</v>
      </c>
      <c r="F107" s="3">
        <v>19081.36</v>
      </c>
      <c r="G107" s="3">
        <v>23963.52</v>
      </c>
      <c r="H107" s="3">
        <f t="shared" si="10"/>
        <v>32792.185263157895</v>
      </c>
      <c r="J107" s="33">
        <v>35000</v>
      </c>
      <c r="L107" s="25">
        <f t="shared" si="8"/>
        <v>25436.847052631583</v>
      </c>
      <c r="M107" s="25">
        <f t="shared" si="9"/>
        <v>28277.398421052636</v>
      </c>
    </row>
    <row r="108" spans="1:13" x14ac:dyDescent="0.25">
      <c r="A108" t="s">
        <v>500</v>
      </c>
      <c r="B108" t="s">
        <v>474</v>
      </c>
      <c r="C108" s="3">
        <v>65.41</v>
      </c>
      <c r="D108" s="3">
        <v>59.46</v>
      </c>
      <c r="E108" s="3">
        <v>111.5</v>
      </c>
      <c r="F108" s="3">
        <v>64.23</v>
      </c>
      <c r="G108" s="3">
        <v>53.99</v>
      </c>
      <c r="H108" s="3">
        <f t="shared" si="10"/>
        <v>73.881052631578953</v>
      </c>
      <c r="J108" s="33">
        <v>100</v>
      </c>
      <c r="L108" s="25">
        <f t="shared" si="8"/>
        <v>74.896210526315798</v>
      </c>
      <c r="M108" s="25">
        <f t="shared" si="9"/>
        <v>83.203684210526319</v>
      </c>
    </row>
    <row r="109" spans="1:13" x14ac:dyDescent="0.25">
      <c r="A109" t="s">
        <v>501</v>
      </c>
      <c r="B109" t="s">
        <v>475</v>
      </c>
      <c r="C109" s="3">
        <v>11058.16</v>
      </c>
      <c r="D109" s="3">
        <v>10792.38</v>
      </c>
      <c r="E109" s="3">
        <v>14290.45</v>
      </c>
      <c r="F109" s="3">
        <v>10646.78</v>
      </c>
      <c r="G109" s="3">
        <v>8347.08</v>
      </c>
      <c r="H109" s="3">
        <f t="shared" si="10"/>
        <v>11422.32</v>
      </c>
      <c r="J109" s="33">
        <v>12000</v>
      </c>
      <c r="L109" s="25">
        <f t="shared" si="8"/>
        <v>11642.018</v>
      </c>
      <c r="M109" s="25">
        <f t="shared" si="9"/>
        <v>12119.85</v>
      </c>
    </row>
    <row r="110" spans="1:13" x14ac:dyDescent="0.25">
      <c r="A110" s="6" t="s">
        <v>855</v>
      </c>
      <c r="B110" s="6" t="s">
        <v>101</v>
      </c>
      <c r="C110" s="3">
        <v>0</v>
      </c>
      <c r="D110" s="3">
        <v>1475.63</v>
      </c>
      <c r="E110" s="3">
        <v>2388.9499999999998</v>
      </c>
      <c r="F110" s="3">
        <v>1736.08</v>
      </c>
      <c r="G110" s="3">
        <v>1958.33</v>
      </c>
      <c r="H110" s="3">
        <f t="shared" si="10"/>
        <v>2679.8199999999997</v>
      </c>
      <c r="J110" s="33">
        <v>2700</v>
      </c>
      <c r="L110" s="25">
        <f t="shared" si="8"/>
        <v>1656.096</v>
      </c>
      <c r="M110" s="25">
        <f t="shared" si="9"/>
        <v>2268.2833333333333</v>
      </c>
    </row>
    <row r="111" spans="1:13" x14ac:dyDescent="0.25">
      <c r="A111" s="6" t="s">
        <v>856</v>
      </c>
      <c r="B111" s="6" t="s">
        <v>857</v>
      </c>
      <c r="C111" s="3">
        <v>0</v>
      </c>
      <c r="D111" s="3">
        <v>816.37</v>
      </c>
      <c r="E111" s="3">
        <v>545.51</v>
      </c>
      <c r="F111" s="3">
        <v>419.91</v>
      </c>
      <c r="G111" s="3">
        <v>352.57</v>
      </c>
      <c r="H111" s="3">
        <f t="shared" si="10"/>
        <v>482.46421052631575</v>
      </c>
      <c r="J111" s="33">
        <v>500</v>
      </c>
      <c r="L111" s="25">
        <f t="shared" si="8"/>
        <v>452.8508421052631</v>
      </c>
      <c r="M111" s="25">
        <f t="shared" si="9"/>
        <v>482.62807017543861</v>
      </c>
    </row>
    <row r="112" spans="1:13" x14ac:dyDescent="0.25">
      <c r="A112" t="s">
        <v>502</v>
      </c>
      <c r="B112" t="s">
        <v>32</v>
      </c>
      <c r="C112" s="3">
        <v>839.09</v>
      </c>
      <c r="D112" s="3">
        <v>866.53</v>
      </c>
      <c r="E112" s="3">
        <v>1049.44</v>
      </c>
      <c r="F112" s="3">
        <v>903.6</v>
      </c>
      <c r="G112" s="3">
        <v>615.08000000000004</v>
      </c>
      <c r="H112" s="3">
        <f t="shared" si="10"/>
        <v>841.68842105263161</v>
      </c>
      <c r="J112" s="33">
        <v>1000</v>
      </c>
      <c r="L112" s="25">
        <f t="shared" si="8"/>
        <v>900.06968421052647</v>
      </c>
      <c r="M112" s="25">
        <f t="shared" si="9"/>
        <v>931.57614035087727</v>
      </c>
    </row>
    <row r="113" spans="1:13" x14ac:dyDescent="0.25">
      <c r="A113" t="s">
        <v>564</v>
      </c>
      <c r="B113" t="s">
        <v>563</v>
      </c>
      <c r="C113" s="3">
        <v>20.54</v>
      </c>
      <c r="D113" s="3">
        <v>0</v>
      </c>
      <c r="E113" s="3">
        <v>0</v>
      </c>
      <c r="F113" s="3">
        <v>0</v>
      </c>
      <c r="G113" s="3">
        <v>0</v>
      </c>
      <c r="H113" s="3">
        <f t="shared" si="10"/>
        <v>0</v>
      </c>
      <c r="J113" s="33">
        <v>0</v>
      </c>
      <c r="L113" s="25">
        <f t="shared" si="8"/>
        <v>4.1079999999999997</v>
      </c>
      <c r="M113" s="25">
        <f t="shared" si="9"/>
        <v>0</v>
      </c>
    </row>
    <row r="114" spans="1:13" x14ac:dyDescent="0.25">
      <c r="A114" t="s">
        <v>503</v>
      </c>
      <c r="B114" t="s">
        <v>49</v>
      </c>
      <c r="C114" s="3">
        <v>677.63</v>
      </c>
      <c r="D114" s="3">
        <v>175.3</v>
      </c>
      <c r="E114" s="3">
        <v>251.76</v>
      </c>
      <c r="F114" s="3">
        <v>581.08000000000004</v>
      </c>
      <c r="G114" s="3">
        <v>428.57</v>
      </c>
      <c r="H114" s="3">
        <f t="shared" si="10"/>
        <v>586.4642105263157</v>
      </c>
      <c r="J114" s="33">
        <v>650</v>
      </c>
      <c r="L114" s="25">
        <f t="shared" si="8"/>
        <v>454.4468421052631</v>
      </c>
      <c r="M114" s="25">
        <f t="shared" si="9"/>
        <v>473.10140350877191</v>
      </c>
    </row>
    <row r="115" spans="1:13" x14ac:dyDescent="0.25">
      <c r="A115" t="s">
        <v>504</v>
      </c>
      <c r="B115" t="s">
        <v>112</v>
      </c>
      <c r="C115" s="3">
        <v>2269.87</v>
      </c>
      <c r="D115" s="3">
        <v>2340.11</v>
      </c>
      <c r="E115" s="3">
        <v>3217.81</v>
      </c>
      <c r="F115" s="3">
        <v>3523.46</v>
      </c>
      <c r="G115" s="3">
        <v>2231.0500000000002</v>
      </c>
      <c r="H115" s="3">
        <f t="shared" si="10"/>
        <v>3053.0157894736844</v>
      </c>
      <c r="J115" s="33">
        <v>3200</v>
      </c>
      <c r="L115" s="25">
        <f t="shared" si="8"/>
        <v>2880.8531578947368</v>
      </c>
      <c r="M115" s="25">
        <f t="shared" si="9"/>
        <v>3264.7619298245613</v>
      </c>
    </row>
    <row r="116" spans="1:13" x14ac:dyDescent="0.25">
      <c r="A116" t="s">
        <v>505</v>
      </c>
      <c r="B116" t="s">
        <v>26</v>
      </c>
      <c r="C116" s="3">
        <v>136.21</v>
      </c>
      <c r="D116" s="3">
        <v>59.01</v>
      </c>
      <c r="E116" s="3">
        <v>84.47</v>
      </c>
      <c r="F116" s="3">
        <v>41.35</v>
      </c>
      <c r="G116" s="3">
        <v>20.66</v>
      </c>
      <c r="H116" s="3">
        <f t="shared" si="10"/>
        <v>28.271578947368418</v>
      </c>
      <c r="J116" s="33">
        <v>50</v>
      </c>
      <c r="L116" s="25">
        <f t="shared" si="8"/>
        <v>69.862315789473683</v>
      </c>
      <c r="M116" s="25">
        <f t="shared" si="9"/>
        <v>51.363859649122809</v>
      </c>
    </row>
    <row r="117" spans="1:13" x14ac:dyDescent="0.25">
      <c r="A117" t="s">
        <v>506</v>
      </c>
      <c r="B117" t="s">
        <v>38</v>
      </c>
      <c r="C117" s="3">
        <v>34.06</v>
      </c>
      <c r="D117" s="3">
        <v>80.8</v>
      </c>
      <c r="E117" s="3">
        <v>69.17</v>
      </c>
      <c r="F117" s="3">
        <v>92.59</v>
      </c>
      <c r="G117" s="3">
        <v>0</v>
      </c>
      <c r="H117" s="3">
        <f t="shared" si="10"/>
        <v>0</v>
      </c>
      <c r="J117" s="33">
        <v>50</v>
      </c>
      <c r="L117" s="25">
        <f t="shared" si="8"/>
        <v>55.323999999999998</v>
      </c>
      <c r="M117" s="25">
        <f t="shared" si="9"/>
        <v>53.919999999999995</v>
      </c>
    </row>
    <row r="118" spans="1:13" x14ac:dyDescent="0.25">
      <c r="A118" t="s">
        <v>507</v>
      </c>
      <c r="B118" t="s">
        <v>28</v>
      </c>
      <c r="C118" s="3">
        <v>103.1</v>
      </c>
      <c r="D118" s="3">
        <v>84.93</v>
      </c>
      <c r="E118" s="3">
        <v>128.07</v>
      </c>
      <c r="F118" s="3">
        <v>76.63</v>
      </c>
      <c r="G118" s="3">
        <v>88.6</v>
      </c>
      <c r="H118" s="3">
        <f t="shared" ref="H118" si="11">G118*2</f>
        <v>177.2</v>
      </c>
      <c r="J118" s="33">
        <v>200</v>
      </c>
      <c r="L118" s="25">
        <f t="shared" si="8"/>
        <v>113.98599999999999</v>
      </c>
      <c r="M118" s="25">
        <f t="shared" si="9"/>
        <v>127.3</v>
      </c>
    </row>
    <row r="119" spans="1:13" x14ac:dyDescent="0.25">
      <c r="A119" t="s">
        <v>546</v>
      </c>
      <c r="B119" t="s">
        <v>128</v>
      </c>
      <c r="C119" s="3">
        <v>237.33</v>
      </c>
      <c r="D119" s="3">
        <v>146.85</v>
      </c>
      <c r="E119" s="3">
        <v>181.32</v>
      </c>
      <c r="F119" s="3">
        <v>326.06</v>
      </c>
      <c r="G119" s="3">
        <v>728.33</v>
      </c>
      <c r="H119" s="3">
        <f>G119/9*12</f>
        <v>971.1066666666668</v>
      </c>
      <c r="J119" s="33">
        <v>1000</v>
      </c>
      <c r="L119" s="25">
        <f t="shared" si="8"/>
        <v>372.53333333333336</v>
      </c>
      <c r="M119" s="25">
        <f t="shared" si="9"/>
        <v>492.82888888888891</v>
      </c>
    </row>
    <row r="120" spans="1:13" x14ac:dyDescent="0.25">
      <c r="A120" t="s">
        <v>508</v>
      </c>
      <c r="B120" t="s">
        <v>477</v>
      </c>
      <c r="C120" s="3">
        <v>606.13</v>
      </c>
      <c r="D120" s="3">
        <v>588.91999999999996</v>
      </c>
      <c r="E120" s="3">
        <v>528.54</v>
      </c>
      <c r="F120" s="3">
        <v>448.69</v>
      </c>
      <c r="G120" s="3">
        <v>440.33</v>
      </c>
      <c r="H120" s="3">
        <v>440.33</v>
      </c>
      <c r="J120" s="33">
        <v>575</v>
      </c>
      <c r="L120" s="25">
        <f t="shared" si="8"/>
        <v>522.52199999999993</v>
      </c>
      <c r="M120" s="25">
        <f t="shared" si="9"/>
        <v>472.52</v>
      </c>
    </row>
    <row r="121" spans="1:13" x14ac:dyDescent="0.25">
      <c r="A121" t="s">
        <v>731</v>
      </c>
      <c r="B121" t="s">
        <v>64</v>
      </c>
      <c r="C121" s="3">
        <v>1354.9</v>
      </c>
      <c r="D121" s="3">
        <v>6455.11</v>
      </c>
      <c r="E121" s="3">
        <v>942.18</v>
      </c>
      <c r="F121" s="3">
        <v>1406.65</v>
      </c>
      <c r="G121" s="3">
        <v>2453.36</v>
      </c>
      <c r="H121" s="3">
        <f>G121/9*12</f>
        <v>3271.1466666666665</v>
      </c>
      <c r="J121" s="33">
        <v>5000</v>
      </c>
      <c r="L121" s="25">
        <f t="shared" si="8"/>
        <v>2685.9973333333337</v>
      </c>
      <c r="M121" s="25">
        <f t="shared" si="9"/>
        <v>1873.3255555555559</v>
      </c>
    </row>
    <row r="122" spans="1:13" x14ac:dyDescent="0.25">
      <c r="A122" t="s">
        <v>786</v>
      </c>
      <c r="B122" t="s">
        <v>96</v>
      </c>
      <c r="C122" s="3">
        <v>0</v>
      </c>
      <c r="D122" s="3">
        <v>0</v>
      </c>
      <c r="E122" s="3">
        <v>2508.0300000000002</v>
      </c>
      <c r="F122" s="3">
        <v>9640.42</v>
      </c>
      <c r="G122" s="3">
        <v>0</v>
      </c>
      <c r="H122" s="7">
        <v>0</v>
      </c>
      <c r="J122" s="33">
        <v>0</v>
      </c>
      <c r="L122" s="25">
        <f t="shared" si="8"/>
        <v>2429.69</v>
      </c>
      <c r="M122" s="25">
        <f t="shared" si="9"/>
        <v>4049.4833333333336</v>
      </c>
    </row>
    <row r="123" spans="1:13" x14ac:dyDescent="0.25">
      <c r="A123" t="s">
        <v>882</v>
      </c>
      <c r="B123" t="s">
        <v>881</v>
      </c>
      <c r="C123" s="3">
        <v>775</v>
      </c>
      <c r="D123" s="3">
        <v>0</v>
      </c>
      <c r="E123" s="3">
        <v>0</v>
      </c>
      <c r="F123" s="3">
        <v>0</v>
      </c>
      <c r="G123" s="3">
        <v>0</v>
      </c>
      <c r="H123" s="7">
        <f t="shared" ref="H123:H124" si="12">F123/11*12</f>
        <v>0</v>
      </c>
      <c r="J123" s="33">
        <v>0</v>
      </c>
      <c r="L123" s="25">
        <f t="shared" si="8"/>
        <v>155</v>
      </c>
      <c r="M123" s="25">
        <f t="shared" si="9"/>
        <v>0</v>
      </c>
    </row>
    <row r="124" spans="1:13" x14ac:dyDescent="0.25">
      <c r="A124" t="s">
        <v>561</v>
      </c>
      <c r="B124" t="s">
        <v>478</v>
      </c>
      <c r="C124" s="3">
        <v>456.3</v>
      </c>
      <c r="D124" s="3">
        <v>0</v>
      </c>
      <c r="E124" s="3">
        <v>0</v>
      </c>
      <c r="F124" s="3">
        <v>0</v>
      </c>
      <c r="G124" s="3">
        <v>0</v>
      </c>
      <c r="H124" s="7">
        <f t="shared" si="12"/>
        <v>0</v>
      </c>
      <c r="J124" s="33">
        <v>0</v>
      </c>
      <c r="L124" s="25">
        <f t="shared" si="8"/>
        <v>91.26</v>
      </c>
      <c r="M124" s="25">
        <f t="shared" si="9"/>
        <v>0</v>
      </c>
    </row>
    <row r="125" spans="1:13" x14ac:dyDescent="0.25">
      <c r="A125" t="s">
        <v>964</v>
      </c>
      <c r="B125" t="s">
        <v>288</v>
      </c>
      <c r="C125" s="3">
        <v>0</v>
      </c>
      <c r="D125" s="3">
        <v>0</v>
      </c>
      <c r="E125" s="3">
        <v>36.369999999999997</v>
      </c>
      <c r="F125" s="3">
        <v>114.1</v>
      </c>
      <c r="G125" s="3">
        <v>738.85</v>
      </c>
      <c r="H125" s="3">
        <f>G125/9*12</f>
        <v>985.13333333333344</v>
      </c>
      <c r="J125" s="33">
        <v>1000</v>
      </c>
      <c r="L125" s="25">
        <f t="shared" si="8"/>
        <v>227.12066666666669</v>
      </c>
      <c r="M125" s="25">
        <f t="shared" si="9"/>
        <v>378.53444444444449</v>
      </c>
    </row>
    <row r="126" spans="1:13" x14ac:dyDescent="0.25">
      <c r="A126" t="s">
        <v>1039</v>
      </c>
      <c r="B126" t="s">
        <v>479</v>
      </c>
      <c r="C126" s="3">
        <v>0</v>
      </c>
      <c r="D126" s="3">
        <v>0</v>
      </c>
      <c r="E126" s="3">
        <v>0</v>
      </c>
      <c r="F126" s="3">
        <v>0</v>
      </c>
      <c r="G126" s="3">
        <v>83</v>
      </c>
      <c r="H126" s="3">
        <f t="shared" ref="H126:H130" si="13">G126/9*12</f>
        <v>110.66666666666666</v>
      </c>
      <c r="J126" s="33">
        <v>175</v>
      </c>
      <c r="L126" s="25">
        <f t="shared" si="8"/>
        <v>22.133333333333333</v>
      </c>
      <c r="M126" s="25">
        <f t="shared" si="9"/>
        <v>36.888888888888886</v>
      </c>
    </row>
    <row r="127" spans="1:13" x14ac:dyDescent="0.25">
      <c r="A127" t="s">
        <v>509</v>
      </c>
      <c r="B127" t="s">
        <v>510</v>
      </c>
      <c r="C127" s="3">
        <v>71</v>
      </c>
      <c r="D127" s="3">
        <v>0</v>
      </c>
      <c r="E127" s="3">
        <v>0</v>
      </c>
      <c r="F127" s="3">
        <v>0</v>
      </c>
      <c r="G127" s="3">
        <v>0</v>
      </c>
      <c r="H127" s="3">
        <f t="shared" si="13"/>
        <v>0</v>
      </c>
      <c r="J127" s="33">
        <v>0</v>
      </c>
      <c r="L127" s="25">
        <f t="shared" si="8"/>
        <v>14.2</v>
      </c>
      <c r="M127" s="25">
        <f t="shared" si="9"/>
        <v>0</v>
      </c>
    </row>
    <row r="128" spans="1:13" x14ac:dyDescent="0.25">
      <c r="A128" t="s">
        <v>562</v>
      </c>
      <c r="B128" t="s">
        <v>123</v>
      </c>
      <c r="C128" s="3">
        <v>1720.23</v>
      </c>
      <c r="D128" s="3">
        <v>219.66</v>
      </c>
      <c r="E128" s="3">
        <v>63.41</v>
      </c>
      <c r="F128" s="3">
        <v>0</v>
      </c>
      <c r="G128" s="3">
        <v>162.71</v>
      </c>
      <c r="H128" s="3">
        <f t="shared" si="13"/>
        <v>216.94666666666669</v>
      </c>
      <c r="J128" s="33">
        <v>250</v>
      </c>
      <c r="L128" s="25">
        <f t="shared" si="8"/>
        <v>444.04933333333338</v>
      </c>
      <c r="M128" s="25">
        <f t="shared" si="9"/>
        <v>93.452222222222233</v>
      </c>
    </row>
    <row r="129" spans="1:13" x14ac:dyDescent="0.25">
      <c r="A129" t="s">
        <v>1013</v>
      </c>
      <c r="B129" t="s">
        <v>89</v>
      </c>
      <c r="C129" s="3">
        <v>0</v>
      </c>
      <c r="D129" s="3">
        <v>0</v>
      </c>
      <c r="E129" s="3">
        <v>0</v>
      </c>
      <c r="F129" s="3">
        <v>245</v>
      </c>
      <c r="G129" s="3">
        <v>0</v>
      </c>
      <c r="H129" s="3">
        <f t="shared" si="13"/>
        <v>0</v>
      </c>
      <c r="J129" s="33">
        <v>300</v>
      </c>
      <c r="L129" s="25">
        <f t="shared" si="8"/>
        <v>49</v>
      </c>
      <c r="M129" s="25">
        <f t="shared" si="9"/>
        <v>81.666666666666671</v>
      </c>
    </row>
    <row r="130" spans="1:13" x14ac:dyDescent="0.25">
      <c r="A130" t="s">
        <v>732</v>
      </c>
      <c r="B130" t="s">
        <v>80</v>
      </c>
      <c r="C130" s="3">
        <v>2373.77</v>
      </c>
      <c r="D130" s="3">
        <v>2150.41</v>
      </c>
      <c r="E130" s="3">
        <v>3346.14</v>
      </c>
      <c r="F130" s="3">
        <v>3119.59</v>
      </c>
      <c r="G130" s="3">
        <v>2809.36</v>
      </c>
      <c r="H130" s="3">
        <f t="shared" si="13"/>
        <v>3745.8133333333335</v>
      </c>
      <c r="J130" s="33">
        <v>3850</v>
      </c>
      <c r="L130" s="25">
        <f t="shared" si="8"/>
        <v>2947.1446666666666</v>
      </c>
      <c r="M130" s="25">
        <f t="shared" si="9"/>
        <v>3403.8477777777775</v>
      </c>
    </row>
    <row r="131" spans="1:13" x14ac:dyDescent="0.25">
      <c r="A131" t="s">
        <v>733</v>
      </c>
      <c r="B131" t="s">
        <v>93</v>
      </c>
      <c r="C131" s="3">
        <v>295.73</v>
      </c>
      <c r="D131" s="3">
        <v>0</v>
      </c>
      <c r="E131" s="3">
        <v>1348.9</v>
      </c>
      <c r="F131" s="3">
        <v>0</v>
      </c>
      <c r="G131" s="3">
        <v>0</v>
      </c>
      <c r="H131" s="7">
        <f t="shared" ref="H131:H137" si="14">G131*2</f>
        <v>0</v>
      </c>
      <c r="J131" s="33">
        <v>0</v>
      </c>
      <c r="L131" s="25">
        <f t="shared" si="8"/>
        <v>328.92600000000004</v>
      </c>
      <c r="M131" s="25">
        <f t="shared" si="9"/>
        <v>449.63333333333338</v>
      </c>
    </row>
    <row r="132" spans="1:13" x14ac:dyDescent="0.25">
      <c r="A132" t="s">
        <v>734</v>
      </c>
      <c r="B132" t="s">
        <v>735</v>
      </c>
      <c r="C132" s="3">
        <v>126</v>
      </c>
      <c r="D132" s="3">
        <v>194</v>
      </c>
      <c r="E132" s="3">
        <v>100</v>
      </c>
      <c r="F132" s="3">
        <v>80</v>
      </c>
      <c r="G132" s="3">
        <v>0</v>
      </c>
      <c r="H132" s="7">
        <f t="shared" si="14"/>
        <v>0</v>
      </c>
      <c r="J132" s="33">
        <v>1000</v>
      </c>
      <c r="L132" s="25">
        <f t="shared" si="8"/>
        <v>100</v>
      </c>
      <c r="M132" s="25">
        <f t="shared" si="9"/>
        <v>60</v>
      </c>
    </row>
    <row r="133" spans="1:13" x14ac:dyDescent="0.25">
      <c r="A133" t="s">
        <v>1040</v>
      </c>
      <c r="B133" t="s">
        <v>1041</v>
      </c>
      <c r="C133" s="3">
        <v>0</v>
      </c>
      <c r="D133" s="3">
        <v>0</v>
      </c>
      <c r="E133" s="3">
        <v>0</v>
      </c>
      <c r="F133" s="3">
        <v>0</v>
      </c>
      <c r="G133" s="3">
        <v>3000</v>
      </c>
      <c r="H133" s="7">
        <v>3000</v>
      </c>
      <c r="J133" s="33">
        <v>0</v>
      </c>
      <c r="L133" s="25">
        <f t="shared" si="8"/>
        <v>600</v>
      </c>
      <c r="M133" s="25">
        <f t="shared" si="9"/>
        <v>1000</v>
      </c>
    </row>
    <row r="134" spans="1:13" x14ac:dyDescent="0.25">
      <c r="A134" t="s">
        <v>952</v>
      </c>
      <c r="B134" t="s">
        <v>951</v>
      </c>
      <c r="C134" s="3">
        <v>0</v>
      </c>
      <c r="D134" s="3">
        <v>0</v>
      </c>
      <c r="E134" s="3">
        <v>500</v>
      </c>
      <c r="F134" s="3">
        <v>0</v>
      </c>
      <c r="G134" s="3">
        <v>0</v>
      </c>
      <c r="H134" s="7">
        <f t="shared" si="14"/>
        <v>0</v>
      </c>
      <c r="J134" s="33">
        <v>0</v>
      </c>
      <c r="L134" s="25">
        <f t="shared" si="8"/>
        <v>100</v>
      </c>
      <c r="M134" s="25">
        <f t="shared" si="9"/>
        <v>166.66666666666666</v>
      </c>
    </row>
    <row r="135" spans="1:13" x14ac:dyDescent="0.25">
      <c r="A135" t="s">
        <v>738</v>
      </c>
      <c r="B135" t="s">
        <v>737</v>
      </c>
      <c r="C135" s="3">
        <v>73.959999999999994</v>
      </c>
      <c r="D135" s="3">
        <v>85</v>
      </c>
      <c r="E135" s="3">
        <v>2285.66</v>
      </c>
      <c r="F135" s="3">
        <v>974</v>
      </c>
      <c r="G135" s="3">
        <v>912.15</v>
      </c>
      <c r="H135" s="7">
        <v>912.15</v>
      </c>
      <c r="J135" s="33">
        <v>1000</v>
      </c>
      <c r="L135" s="25">
        <f t="shared" si="8"/>
        <v>866.15399999999988</v>
      </c>
      <c r="M135" s="25">
        <f t="shared" si="9"/>
        <v>1390.6033333333332</v>
      </c>
    </row>
    <row r="136" spans="1:13" x14ac:dyDescent="0.25">
      <c r="A136" t="s">
        <v>739</v>
      </c>
      <c r="B136" t="s">
        <v>736</v>
      </c>
      <c r="C136" s="3">
        <v>116634.42</v>
      </c>
      <c r="D136" s="3">
        <v>17360.490000000002</v>
      </c>
      <c r="E136" s="3">
        <v>0</v>
      </c>
      <c r="F136" s="3">
        <v>0</v>
      </c>
      <c r="G136" s="3">
        <v>0</v>
      </c>
      <c r="H136" s="7">
        <f t="shared" si="14"/>
        <v>0</v>
      </c>
      <c r="J136" s="33">
        <v>0</v>
      </c>
      <c r="L136" s="25">
        <f t="shared" si="8"/>
        <v>26798.982</v>
      </c>
      <c r="M136" s="25">
        <f t="shared" si="9"/>
        <v>0</v>
      </c>
    </row>
    <row r="137" spans="1:13" x14ac:dyDescent="0.25">
      <c r="A137" t="s">
        <v>740</v>
      </c>
      <c r="B137" t="s">
        <v>569</v>
      </c>
      <c r="C137" s="10">
        <v>8671.52</v>
      </c>
      <c r="D137" s="10">
        <v>43765.57</v>
      </c>
      <c r="E137" s="18">
        <v>0</v>
      </c>
      <c r="F137" s="18">
        <v>0</v>
      </c>
      <c r="G137" s="3">
        <v>0</v>
      </c>
      <c r="H137" s="10">
        <f t="shared" si="14"/>
        <v>0</v>
      </c>
      <c r="J137" s="35">
        <v>0</v>
      </c>
      <c r="L137" s="26">
        <f t="shared" si="8"/>
        <v>10487.418</v>
      </c>
      <c r="M137" s="26">
        <f t="shared" si="9"/>
        <v>0</v>
      </c>
    </row>
    <row r="138" spans="1:13" x14ac:dyDescent="0.25">
      <c r="C138" s="2">
        <f>SUM(C103:C137)</f>
        <v>206548.1</v>
      </c>
      <c r="D138" s="2">
        <f>SUM(D103:D137)</f>
        <v>145798.57</v>
      </c>
      <c r="E138" s="2">
        <f>SUM(E103:E137)</f>
        <v>127493.38999999998</v>
      </c>
      <c r="F138" s="2">
        <f>SUM(F103:F137)</f>
        <v>100758.99000000002</v>
      </c>
      <c r="G138" s="2">
        <f>SUM(G103:G137)</f>
        <v>94581.410000000047</v>
      </c>
      <c r="H138" s="2">
        <f t="shared" ref="H138:J138" si="15">SUM(H103:H137)</f>
        <v>127634.8470175439</v>
      </c>
      <c r="J138" s="15">
        <f t="shared" si="15"/>
        <v>135155</v>
      </c>
      <c r="L138" s="25">
        <f t="shared" si="8"/>
        <v>141646.77940350879</v>
      </c>
      <c r="M138" s="25">
        <f t="shared" si="9"/>
        <v>118629.07567251462</v>
      </c>
    </row>
    <row r="139" spans="1:13" x14ac:dyDescent="0.25">
      <c r="B139" t="s">
        <v>565</v>
      </c>
      <c r="C139" s="3"/>
      <c r="D139" s="27"/>
      <c r="E139" s="3"/>
      <c r="F139" s="3"/>
      <c r="G139" s="3"/>
      <c r="H139" s="3"/>
      <c r="J139" s="12"/>
      <c r="L139" s="25"/>
      <c r="M139" s="25"/>
    </row>
    <row r="140" spans="1:13" x14ac:dyDescent="0.25">
      <c r="A140" t="s">
        <v>511</v>
      </c>
      <c r="B140" t="s">
        <v>64</v>
      </c>
      <c r="C140" s="3">
        <v>638.36</v>
      </c>
      <c r="D140" s="27">
        <v>118.72</v>
      </c>
      <c r="E140" s="3">
        <v>0</v>
      </c>
      <c r="F140" s="3">
        <v>564.72</v>
      </c>
      <c r="G140" s="3">
        <v>3751.48</v>
      </c>
      <c r="H140" s="7">
        <f>G140/9*12</f>
        <v>5001.9733333333334</v>
      </c>
      <c r="J140" s="15">
        <v>2500</v>
      </c>
      <c r="L140" s="25">
        <f t="shared" si="8"/>
        <v>1264.7546666666667</v>
      </c>
      <c r="M140" s="25">
        <f t="shared" si="9"/>
        <v>1855.5644444444445</v>
      </c>
    </row>
    <row r="141" spans="1:13" x14ac:dyDescent="0.25">
      <c r="A141" t="s">
        <v>512</v>
      </c>
      <c r="B141" t="s">
        <v>96</v>
      </c>
      <c r="C141" s="3">
        <v>0</v>
      </c>
      <c r="D141" s="27">
        <v>352.4</v>
      </c>
      <c r="E141" s="3">
        <v>0</v>
      </c>
      <c r="F141" s="3">
        <f>2642.6+2475.03</f>
        <v>5117.63</v>
      </c>
      <c r="G141" s="3">
        <v>7210.18</v>
      </c>
      <c r="H141" s="7">
        <f>G141/8*12</f>
        <v>10815.27</v>
      </c>
      <c r="J141" s="12">
        <v>12000</v>
      </c>
      <c r="L141" s="25">
        <f t="shared" si="8"/>
        <v>3257.06</v>
      </c>
      <c r="M141" s="25">
        <f t="shared" si="9"/>
        <v>5310.9666666666672</v>
      </c>
    </row>
    <row r="142" spans="1:13" x14ac:dyDescent="0.25">
      <c r="A142" t="s">
        <v>513</v>
      </c>
      <c r="B142" t="s">
        <v>493</v>
      </c>
      <c r="C142" s="3">
        <v>3706.31</v>
      </c>
      <c r="D142" s="7">
        <v>994.69</v>
      </c>
      <c r="E142" s="3">
        <v>263.52</v>
      </c>
      <c r="F142" s="3">
        <v>0</v>
      </c>
      <c r="G142" s="3">
        <v>0</v>
      </c>
      <c r="H142" s="7">
        <f t="shared" ref="H142:H150" si="16">G142/9*12</f>
        <v>0</v>
      </c>
      <c r="J142" s="12">
        <v>0</v>
      </c>
      <c r="L142" s="25">
        <f t="shared" si="8"/>
        <v>992.90400000000011</v>
      </c>
      <c r="M142" s="25">
        <f t="shared" si="9"/>
        <v>87.839999999999989</v>
      </c>
    </row>
    <row r="143" spans="1:13" x14ac:dyDescent="0.25">
      <c r="A143" t="s">
        <v>514</v>
      </c>
      <c r="B143" t="s">
        <v>78</v>
      </c>
      <c r="C143" s="3">
        <v>115.54</v>
      </c>
      <c r="D143" s="3">
        <v>0</v>
      </c>
      <c r="E143" s="3">
        <v>0</v>
      </c>
      <c r="F143" s="3">
        <v>0</v>
      </c>
      <c r="G143" s="3">
        <v>0</v>
      </c>
      <c r="H143" s="7">
        <f t="shared" si="16"/>
        <v>0</v>
      </c>
      <c r="J143" s="12">
        <v>0</v>
      </c>
      <c r="L143" s="25">
        <f t="shared" si="8"/>
        <v>23.108000000000001</v>
      </c>
      <c r="M143" s="25">
        <f t="shared" si="9"/>
        <v>0</v>
      </c>
    </row>
    <row r="144" spans="1:13" x14ac:dyDescent="0.25">
      <c r="A144" t="s">
        <v>515</v>
      </c>
      <c r="B144" t="s">
        <v>89</v>
      </c>
      <c r="C144" s="3">
        <v>0</v>
      </c>
      <c r="D144" s="3">
        <v>499.79</v>
      </c>
      <c r="E144" s="3">
        <v>0</v>
      </c>
      <c r="F144" s="3">
        <v>728</v>
      </c>
      <c r="G144" s="3">
        <v>0</v>
      </c>
      <c r="H144" s="7">
        <f t="shared" si="16"/>
        <v>0</v>
      </c>
      <c r="J144" s="12">
        <v>800</v>
      </c>
      <c r="L144" s="25">
        <f t="shared" si="8"/>
        <v>245.55799999999999</v>
      </c>
      <c r="M144" s="25">
        <f t="shared" si="9"/>
        <v>242.66666666666666</v>
      </c>
    </row>
    <row r="145" spans="1:13" x14ac:dyDescent="0.25">
      <c r="A145" t="s">
        <v>516</v>
      </c>
      <c r="B145" t="s">
        <v>80</v>
      </c>
      <c r="C145" s="3">
        <v>11784.35</v>
      </c>
      <c r="D145" s="3">
        <v>0</v>
      </c>
      <c r="E145" s="3">
        <v>0</v>
      </c>
      <c r="F145" s="3">
        <v>0</v>
      </c>
      <c r="G145" s="3">
        <v>0</v>
      </c>
      <c r="H145" s="7">
        <f t="shared" si="16"/>
        <v>0</v>
      </c>
      <c r="J145" s="12">
        <v>0</v>
      </c>
      <c r="L145" s="25">
        <f t="shared" si="8"/>
        <v>2356.87</v>
      </c>
      <c r="M145" s="25">
        <f t="shared" si="9"/>
        <v>0</v>
      </c>
    </row>
    <row r="146" spans="1:13" x14ac:dyDescent="0.25">
      <c r="A146" t="s">
        <v>518</v>
      </c>
      <c r="B146" t="s">
        <v>517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7">
        <f t="shared" si="16"/>
        <v>0</v>
      </c>
      <c r="J146" s="12">
        <v>0</v>
      </c>
      <c r="L146" s="25">
        <f t="shared" si="8"/>
        <v>0</v>
      </c>
      <c r="M146" s="25">
        <f t="shared" si="9"/>
        <v>0</v>
      </c>
    </row>
    <row r="147" spans="1:13" x14ac:dyDescent="0.25">
      <c r="A147" t="s">
        <v>520</v>
      </c>
      <c r="B147" t="s">
        <v>519</v>
      </c>
      <c r="C147" s="3">
        <v>36441.47</v>
      </c>
      <c r="D147" s="3">
        <v>0</v>
      </c>
      <c r="E147" s="3">
        <v>0</v>
      </c>
      <c r="F147" s="3">
        <v>0</v>
      </c>
      <c r="G147" s="3">
        <v>0</v>
      </c>
      <c r="H147" s="7">
        <f t="shared" si="16"/>
        <v>0</v>
      </c>
      <c r="J147" s="12">
        <v>0</v>
      </c>
      <c r="L147" s="25">
        <f t="shared" si="8"/>
        <v>7288.2939999999999</v>
      </c>
      <c r="M147" s="25">
        <f t="shared" si="9"/>
        <v>0</v>
      </c>
    </row>
    <row r="148" spans="1:13" x14ac:dyDescent="0.25">
      <c r="A148" t="s">
        <v>523</v>
      </c>
      <c r="B148" t="s">
        <v>494</v>
      </c>
      <c r="C148" s="3">
        <v>1547.21</v>
      </c>
      <c r="D148" s="3">
        <v>3285.71</v>
      </c>
      <c r="E148" s="3">
        <v>1683.53</v>
      </c>
      <c r="F148" s="3">
        <v>2130.58</v>
      </c>
      <c r="G148" s="3">
        <v>1254.6099999999999</v>
      </c>
      <c r="H148" s="7">
        <f t="shared" si="16"/>
        <v>1672.8133333333333</v>
      </c>
      <c r="J148" s="12">
        <v>2500</v>
      </c>
      <c r="L148" s="25">
        <f t="shared" si="8"/>
        <v>2063.9686666666666</v>
      </c>
      <c r="M148" s="25">
        <f t="shared" si="9"/>
        <v>1828.9744444444443</v>
      </c>
    </row>
    <row r="149" spans="1:13" x14ac:dyDescent="0.25">
      <c r="A149" t="s">
        <v>537</v>
      </c>
      <c r="B149" t="s">
        <v>93</v>
      </c>
      <c r="C149" s="3">
        <f>49.5</f>
        <v>49.5</v>
      </c>
      <c r="D149" s="3">
        <v>120</v>
      </c>
      <c r="E149" s="3">
        <v>0</v>
      </c>
      <c r="F149" s="3">
        <v>0</v>
      </c>
      <c r="G149" s="3">
        <v>0</v>
      </c>
      <c r="H149" s="7">
        <f t="shared" si="16"/>
        <v>0</v>
      </c>
      <c r="J149" s="12">
        <v>0</v>
      </c>
      <c r="L149" s="25">
        <f t="shared" si="8"/>
        <v>33.9</v>
      </c>
      <c r="M149" s="25">
        <f t="shared" si="9"/>
        <v>0</v>
      </c>
    </row>
    <row r="150" spans="1:13" x14ac:dyDescent="0.25">
      <c r="A150" t="s">
        <v>538</v>
      </c>
      <c r="B150" t="s">
        <v>524</v>
      </c>
      <c r="C150" s="10">
        <v>0</v>
      </c>
      <c r="D150" s="10">
        <v>65</v>
      </c>
      <c r="E150" s="10">
        <v>900.25</v>
      </c>
      <c r="F150" s="10">
        <v>0</v>
      </c>
      <c r="G150" s="3">
        <v>0</v>
      </c>
      <c r="H150" s="10">
        <f t="shared" si="16"/>
        <v>0</v>
      </c>
      <c r="J150" s="19">
        <v>0</v>
      </c>
      <c r="L150" s="26">
        <f t="shared" si="8"/>
        <v>193.05</v>
      </c>
      <c r="M150" s="26">
        <f t="shared" si="9"/>
        <v>300.08333333333331</v>
      </c>
    </row>
    <row r="151" spans="1:13" x14ac:dyDescent="0.25">
      <c r="C151" s="3">
        <f t="shared" ref="C151:H151" si="17">SUM(C140:C150)</f>
        <v>54282.74</v>
      </c>
      <c r="D151" s="3">
        <f t="shared" si="17"/>
        <v>5436.3099999999995</v>
      </c>
      <c r="E151" s="3">
        <f t="shared" si="17"/>
        <v>2847.3</v>
      </c>
      <c r="F151" s="3">
        <f t="shared" si="17"/>
        <v>8540.93</v>
      </c>
      <c r="G151" s="3">
        <f t="shared" si="17"/>
        <v>12216.27</v>
      </c>
      <c r="H151" s="3">
        <f t="shared" si="17"/>
        <v>17490.056666666667</v>
      </c>
      <c r="J151" s="12">
        <f>SUM(J140:J150)</f>
        <v>17800</v>
      </c>
      <c r="L151" s="25">
        <f t="shared" si="8"/>
        <v>17719.467333333334</v>
      </c>
      <c r="M151" s="25">
        <f t="shared" si="9"/>
        <v>9626.0955555555556</v>
      </c>
    </row>
    <row r="152" spans="1:13" x14ac:dyDescent="0.25">
      <c r="B152" t="s">
        <v>1042</v>
      </c>
      <c r="C152" s="7"/>
      <c r="D152" s="7"/>
      <c r="E152" s="7"/>
      <c r="F152" s="7"/>
      <c r="G152" s="3"/>
      <c r="H152" s="7"/>
      <c r="J152" s="32"/>
      <c r="L152" s="25"/>
      <c r="M152" s="25"/>
    </row>
    <row r="153" spans="1:13" x14ac:dyDescent="0.25">
      <c r="A153" t="s">
        <v>1043</v>
      </c>
      <c r="B153" t="s">
        <v>468</v>
      </c>
      <c r="C153" s="7">
        <v>0</v>
      </c>
      <c r="D153" s="7">
        <v>0</v>
      </c>
      <c r="E153" s="7">
        <v>0</v>
      </c>
      <c r="F153" s="7">
        <v>0</v>
      </c>
      <c r="G153" s="3">
        <v>1095</v>
      </c>
      <c r="H153" s="7">
        <f>G153</f>
        <v>1095</v>
      </c>
      <c r="J153" s="32">
        <v>1100</v>
      </c>
      <c r="L153" s="25">
        <f t="shared" si="8"/>
        <v>219</v>
      </c>
      <c r="M153" s="25">
        <f t="shared" si="9"/>
        <v>365</v>
      </c>
    </row>
    <row r="154" spans="1:13" x14ac:dyDescent="0.25">
      <c r="A154" s="6" t="s">
        <v>1044</v>
      </c>
      <c r="B154" s="6" t="s">
        <v>14</v>
      </c>
      <c r="C154" s="7">
        <v>0</v>
      </c>
      <c r="D154" s="7">
        <v>0</v>
      </c>
      <c r="E154" s="7">
        <v>0</v>
      </c>
      <c r="F154" s="7">
        <v>0</v>
      </c>
      <c r="G154" s="3">
        <v>83.74</v>
      </c>
      <c r="H154" s="7">
        <f t="shared" ref="H154:H155" si="18">G154</f>
        <v>83.74</v>
      </c>
      <c r="J154" s="32">
        <v>85</v>
      </c>
      <c r="L154" s="25">
        <f t="shared" si="8"/>
        <v>16.747999999999998</v>
      </c>
      <c r="M154" s="25">
        <f t="shared" si="9"/>
        <v>27.91333333333333</v>
      </c>
    </row>
    <row r="155" spans="1:13" x14ac:dyDescent="0.25">
      <c r="A155" t="s">
        <v>1045</v>
      </c>
      <c r="B155" t="s">
        <v>93</v>
      </c>
      <c r="C155" s="10">
        <v>0</v>
      </c>
      <c r="D155" s="10">
        <v>0</v>
      </c>
      <c r="E155" s="10">
        <v>0</v>
      </c>
      <c r="F155" s="10">
        <v>0</v>
      </c>
      <c r="G155" s="3">
        <v>95.55</v>
      </c>
      <c r="H155" s="7">
        <f t="shared" si="18"/>
        <v>95.55</v>
      </c>
      <c r="J155" s="19">
        <v>100</v>
      </c>
      <c r="L155" s="25">
        <f t="shared" si="8"/>
        <v>19.11</v>
      </c>
      <c r="M155" s="25">
        <f t="shared" si="9"/>
        <v>31.849999999999998</v>
      </c>
    </row>
    <row r="156" spans="1:13" x14ac:dyDescent="0.25">
      <c r="C156" s="7">
        <f>SUM(C153:C155)</f>
        <v>0</v>
      </c>
      <c r="D156" s="7">
        <f t="shared" ref="D156:J156" si="19">SUM(D153:D155)</f>
        <v>0</v>
      </c>
      <c r="E156" s="7">
        <f t="shared" si="19"/>
        <v>0</v>
      </c>
      <c r="F156" s="7">
        <f t="shared" si="19"/>
        <v>0</v>
      </c>
      <c r="G156" s="7">
        <f t="shared" si="19"/>
        <v>1274.29</v>
      </c>
      <c r="H156" s="7">
        <f t="shared" si="19"/>
        <v>1274.29</v>
      </c>
      <c r="I156" s="7"/>
      <c r="J156" s="12">
        <f t="shared" si="19"/>
        <v>1285</v>
      </c>
      <c r="L156" s="25"/>
      <c r="M156" s="25"/>
    </row>
    <row r="157" spans="1:13" x14ac:dyDescent="0.25">
      <c r="C157" s="7"/>
      <c r="D157" s="7"/>
      <c r="E157" s="7"/>
      <c r="F157" s="7"/>
      <c r="G157" s="3"/>
      <c r="H157" s="7"/>
      <c r="J157" s="32"/>
      <c r="L157" s="25"/>
      <c r="M157" s="25"/>
    </row>
    <row r="158" spans="1:13" x14ac:dyDescent="0.25">
      <c r="B158" t="s">
        <v>566</v>
      </c>
      <c r="C158" s="3"/>
      <c r="D158" s="3"/>
      <c r="E158" s="3"/>
      <c r="F158" s="3"/>
      <c r="G158" s="3"/>
      <c r="H158" s="3"/>
      <c r="J158" s="12"/>
      <c r="L158" s="25"/>
      <c r="M158" s="25"/>
    </row>
    <row r="159" spans="1:13" x14ac:dyDescent="0.25">
      <c r="A159" s="6" t="s">
        <v>831</v>
      </c>
      <c r="B159" s="6" t="s">
        <v>12</v>
      </c>
      <c r="C159" s="3">
        <v>0</v>
      </c>
      <c r="D159" s="3">
        <v>0.11</v>
      </c>
      <c r="E159" s="3">
        <v>0</v>
      </c>
      <c r="F159" s="3">
        <v>0</v>
      </c>
      <c r="G159" s="3">
        <v>0</v>
      </c>
      <c r="H159" s="3">
        <v>0</v>
      </c>
      <c r="J159" s="12">
        <v>0</v>
      </c>
      <c r="L159" s="25">
        <f t="shared" ref="L159:L184" si="20">(F159+C159+D159+E159+H159)/5</f>
        <v>2.1999999999999999E-2</v>
      </c>
      <c r="M159" s="25">
        <f t="shared" ref="M159:M184" si="21">(E159+H159+F159)/3</f>
        <v>0</v>
      </c>
    </row>
    <row r="160" spans="1:13" x14ac:dyDescent="0.25">
      <c r="A160" s="6" t="s">
        <v>832</v>
      </c>
      <c r="B160" s="6" t="s">
        <v>14</v>
      </c>
      <c r="C160" s="3">
        <v>0</v>
      </c>
      <c r="D160" s="3">
        <v>10.85</v>
      </c>
      <c r="E160" s="3">
        <v>0</v>
      </c>
      <c r="F160" s="3">
        <v>0</v>
      </c>
      <c r="G160" s="3">
        <v>0</v>
      </c>
      <c r="H160" s="3">
        <v>0</v>
      </c>
      <c r="J160" s="12">
        <v>0</v>
      </c>
      <c r="L160" s="25">
        <f t="shared" si="20"/>
        <v>2.17</v>
      </c>
      <c r="M160" s="25">
        <f t="shared" si="21"/>
        <v>0</v>
      </c>
    </row>
    <row r="161" spans="1:13" x14ac:dyDescent="0.25">
      <c r="A161" s="6" t="s">
        <v>833</v>
      </c>
      <c r="B161" s="6" t="s">
        <v>16</v>
      </c>
      <c r="C161" s="3">
        <v>0</v>
      </c>
      <c r="D161" s="3">
        <v>93</v>
      </c>
      <c r="E161" s="3">
        <v>0</v>
      </c>
      <c r="F161" s="3">
        <v>0</v>
      </c>
      <c r="G161" s="3">
        <v>0</v>
      </c>
      <c r="H161" s="3">
        <v>0</v>
      </c>
      <c r="J161" s="12">
        <v>0</v>
      </c>
      <c r="L161" s="25">
        <f t="shared" si="20"/>
        <v>18.600000000000001</v>
      </c>
      <c r="M161" s="25">
        <f t="shared" si="21"/>
        <v>0</v>
      </c>
    </row>
    <row r="162" spans="1:13" x14ac:dyDescent="0.25">
      <c r="A162" s="6" t="s">
        <v>834</v>
      </c>
      <c r="B162" s="6" t="s">
        <v>20</v>
      </c>
      <c r="C162" s="3">
        <v>0</v>
      </c>
      <c r="D162" s="3">
        <v>65.069999999999993</v>
      </c>
      <c r="E162" s="3">
        <v>0</v>
      </c>
      <c r="F162" s="3">
        <v>0</v>
      </c>
      <c r="G162" s="3">
        <v>0</v>
      </c>
      <c r="H162" s="3">
        <v>0</v>
      </c>
      <c r="J162" s="12">
        <v>0</v>
      </c>
      <c r="L162" s="25">
        <f t="shared" si="20"/>
        <v>13.013999999999999</v>
      </c>
      <c r="M162" s="25">
        <f t="shared" si="21"/>
        <v>0</v>
      </c>
    </row>
    <row r="163" spans="1:13" x14ac:dyDescent="0.25">
      <c r="A163" t="s">
        <v>539</v>
      </c>
      <c r="B163" t="s">
        <v>64</v>
      </c>
      <c r="C163" s="3">
        <v>78</v>
      </c>
      <c r="D163" s="3">
        <v>190.61</v>
      </c>
      <c r="E163" s="3">
        <v>208.96</v>
      </c>
      <c r="F163" s="3">
        <v>0</v>
      </c>
      <c r="G163" s="3">
        <v>231.14</v>
      </c>
      <c r="H163" s="7">
        <f>F163/11*12</f>
        <v>0</v>
      </c>
      <c r="J163" s="12">
        <v>250</v>
      </c>
      <c r="L163" s="25">
        <f t="shared" si="20"/>
        <v>95.51400000000001</v>
      </c>
      <c r="M163" s="25">
        <f t="shared" si="21"/>
        <v>69.653333333333336</v>
      </c>
    </row>
    <row r="164" spans="1:13" x14ac:dyDescent="0.25">
      <c r="A164" t="s">
        <v>540</v>
      </c>
      <c r="B164" t="s">
        <v>493</v>
      </c>
      <c r="C164" s="3">
        <v>2188.27</v>
      </c>
      <c r="D164" s="3">
        <v>1060.22</v>
      </c>
      <c r="E164" s="3">
        <v>1509.74</v>
      </c>
      <c r="F164" s="3">
        <v>995.9</v>
      </c>
      <c r="G164" s="3">
        <v>756.18</v>
      </c>
      <c r="H164" s="7">
        <f>G164/9*12</f>
        <v>1008.24</v>
      </c>
      <c r="J164" s="12">
        <v>1500</v>
      </c>
      <c r="L164" s="25">
        <f t="shared" si="20"/>
        <v>1352.4739999999999</v>
      </c>
      <c r="M164" s="25">
        <f t="shared" si="21"/>
        <v>1171.2933333333333</v>
      </c>
    </row>
    <row r="165" spans="1:13" x14ac:dyDescent="0.25">
      <c r="A165" t="s">
        <v>541</v>
      </c>
      <c r="B165" t="s">
        <v>78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7">
        <f>F165/11*12</f>
        <v>0</v>
      </c>
      <c r="J165" s="12">
        <v>0</v>
      </c>
      <c r="L165" s="25">
        <f t="shared" si="20"/>
        <v>0</v>
      </c>
      <c r="M165" s="25">
        <f t="shared" si="21"/>
        <v>0</v>
      </c>
    </row>
    <row r="166" spans="1:13" x14ac:dyDescent="0.25">
      <c r="A166" t="s">
        <v>542</v>
      </c>
      <c r="B166" t="s">
        <v>89</v>
      </c>
      <c r="C166" s="3">
        <v>0</v>
      </c>
      <c r="D166" s="3">
        <v>0</v>
      </c>
      <c r="E166" s="3">
        <v>2060</v>
      </c>
      <c r="F166" s="3">
        <v>4898</v>
      </c>
      <c r="G166" s="3">
        <v>0</v>
      </c>
      <c r="H166" s="7">
        <v>5000</v>
      </c>
      <c r="J166" s="12">
        <v>5000</v>
      </c>
      <c r="L166" s="25">
        <f t="shared" si="20"/>
        <v>2391.6</v>
      </c>
      <c r="M166" s="25">
        <f t="shared" si="21"/>
        <v>3986</v>
      </c>
    </row>
    <row r="167" spans="1:13" x14ac:dyDescent="0.25">
      <c r="A167" t="s">
        <v>543</v>
      </c>
      <c r="B167" t="s">
        <v>80</v>
      </c>
      <c r="C167" s="3">
        <v>21855.919999999998</v>
      </c>
      <c r="D167" s="3">
        <v>10686.97</v>
      </c>
      <c r="E167" s="3">
        <v>24424.58</v>
      </c>
      <c r="F167" s="3">
        <v>34795.11</v>
      </c>
      <c r="G167" s="3">
        <v>19744.82</v>
      </c>
      <c r="H167" s="7">
        <f>G167/9*12</f>
        <v>26326.426666666666</v>
      </c>
      <c r="J167" s="12">
        <v>30000</v>
      </c>
      <c r="L167" s="25">
        <f t="shared" si="20"/>
        <v>23617.801333333333</v>
      </c>
      <c r="M167" s="25">
        <f t="shared" si="21"/>
        <v>28515.372222222224</v>
      </c>
    </row>
    <row r="168" spans="1:13" x14ac:dyDescent="0.25">
      <c r="A168" t="s">
        <v>544</v>
      </c>
      <c r="B168" t="s">
        <v>494</v>
      </c>
      <c r="C168" s="3">
        <v>2604.92</v>
      </c>
      <c r="D168" s="3">
        <v>3053.51</v>
      </c>
      <c r="E168" s="3">
        <v>1915.01</v>
      </c>
      <c r="F168" s="3">
        <v>2171.71</v>
      </c>
      <c r="G168" s="3">
        <v>1382.61</v>
      </c>
      <c r="H168" s="7">
        <f t="shared" ref="H168:H169" si="22">G168/9*12</f>
        <v>1843.48</v>
      </c>
      <c r="J168" s="12">
        <v>2500</v>
      </c>
      <c r="L168" s="25">
        <f t="shared" si="20"/>
        <v>2317.7259999999997</v>
      </c>
      <c r="M168" s="25">
        <f t="shared" si="21"/>
        <v>1976.7333333333333</v>
      </c>
    </row>
    <row r="169" spans="1:13" x14ac:dyDescent="0.25">
      <c r="A169" t="s">
        <v>545</v>
      </c>
      <c r="B169" t="s">
        <v>93</v>
      </c>
      <c r="C169" s="10">
        <v>0</v>
      </c>
      <c r="D169" s="10">
        <v>276.75</v>
      </c>
      <c r="E169" s="10">
        <v>2056.98</v>
      </c>
      <c r="F169" s="10">
        <v>1590.25</v>
      </c>
      <c r="G169" s="3">
        <v>353.22</v>
      </c>
      <c r="H169" s="10">
        <f t="shared" si="22"/>
        <v>470.96000000000004</v>
      </c>
      <c r="J169" s="19">
        <v>1000</v>
      </c>
      <c r="L169" s="26">
        <f t="shared" si="20"/>
        <v>878.98800000000006</v>
      </c>
      <c r="M169" s="26">
        <f t="shared" si="21"/>
        <v>1372.7300000000002</v>
      </c>
    </row>
    <row r="170" spans="1:13" x14ac:dyDescent="0.25">
      <c r="C170" s="3">
        <f>SUM(C159:C169)</f>
        <v>26727.11</v>
      </c>
      <c r="D170" s="3">
        <f>SUM(D159:D169)</f>
        <v>15437.09</v>
      </c>
      <c r="E170" s="3">
        <f>SUM(E159:E169)</f>
        <v>32175.27</v>
      </c>
      <c r="F170" s="3">
        <f>SUM(F159:F169)</f>
        <v>44450.97</v>
      </c>
      <c r="G170" s="3">
        <f>SUM(G159:G169)</f>
        <v>22467.97</v>
      </c>
      <c r="H170" s="3">
        <f t="shared" ref="H170:J170" si="23">SUM(H159:H169)</f>
        <v>34649.106666666667</v>
      </c>
      <c r="J170" s="12">
        <f t="shared" si="23"/>
        <v>40250</v>
      </c>
      <c r="L170" s="25">
        <f t="shared" si="20"/>
        <v>30687.909333333333</v>
      </c>
      <c r="M170" s="25">
        <f t="shared" si="21"/>
        <v>37091.782222222224</v>
      </c>
    </row>
    <row r="171" spans="1:13" x14ac:dyDescent="0.25">
      <c r="B171" t="s">
        <v>568</v>
      </c>
      <c r="C171" s="3"/>
      <c r="D171" s="3"/>
      <c r="E171" s="3"/>
      <c r="F171" s="3"/>
      <c r="G171" s="3"/>
      <c r="H171" s="3"/>
      <c r="J171" s="12"/>
      <c r="L171" s="25"/>
      <c r="M171" s="25"/>
    </row>
    <row r="172" spans="1:13" x14ac:dyDescent="0.25">
      <c r="A172" t="s">
        <v>525</v>
      </c>
      <c r="B172" t="s">
        <v>528</v>
      </c>
      <c r="C172" s="3">
        <v>1800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J172" s="12">
        <v>0</v>
      </c>
      <c r="L172" s="25">
        <f t="shared" si="20"/>
        <v>360</v>
      </c>
      <c r="M172" s="25">
        <f t="shared" si="21"/>
        <v>0</v>
      </c>
    </row>
    <row r="173" spans="1:13" x14ac:dyDescent="0.25">
      <c r="A173" t="s">
        <v>526</v>
      </c>
      <c r="B173" t="s">
        <v>527</v>
      </c>
      <c r="C173" s="3">
        <v>629551.55000000005</v>
      </c>
      <c r="D173" s="3">
        <v>1527965.89</v>
      </c>
      <c r="E173" s="3">
        <v>516660</v>
      </c>
      <c r="F173" s="3">
        <v>516660</v>
      </c>
      <c r="G173" s="3">
        <v>387500</v>
      </c>
      <c r="H173" s="3">
        <v>516680</v>
      </c>
      <c r="J173" s="12">
        <v>531156</v>
      </c>
      <c r="L173" s="25">
        <f t="shared" si="20"/>
        <v>741503.48800000001</v>
      </c>
      <c r="M173" s="25">
        <f t="shared" si="21"/>
        <v>516666.66666666669</v>
      </c>
    </row>
    <row r="174" spans="1:13" x14ac:dyDescent="0.25">
      <c r="A174" t="s">
        <v>547</v>
      </c>
      <c r="B174" t="s">
        <v>548</v>
      </c>
      <c r="C174" s="10">
        <v>0</v>
      </c>
      <c r="D174" s="10">
        <v>0</v>
      </c>
      <c r="E174" s="10"/>
      <c r="F174" s="10">
        <v>0</v>
      </c>
      <c r="G174" s="3">
        <v>0</v>
      </c>
      <c r="H174" s="10">
        <v>0</v>
      </c>
      <c r="J174" s="19">
        <v>0</v>
      </c>
      <c r="L174" s="26">
        <f t="shared" si="20"/>
        <v>0</v>
      </c>
      <c r="M174" s="26">
        <f t="shared" si="21"/>
        <v>0</v>
      </c>
    </row>
    <row r="175" spans="1:13" x14ac:dyDescent="0.25">
      <c r="C175" s="3">
        <f t="shared" ref="C175:H175" si="24">SUM(C172:C174)</f>
        <v>631351.55000000005</v>
      </c>
      <c r="D175" s="3">
        <f t="shared" si="24"/>
        <v>1527965.89</v>
      </c>
      <c r="E175" s="3">
        <f t="shared" si="24"/>
        <v>516660</v>
      </c>
      <c r="F175" s="3">
        <f t="shared" si="24"/>
        <v>516660</v>
      </c>
      <c r="G175" s="3">
        <f t="shared" si="24"/>
        <v>387500</v>
      </c>
      <c r="H175" s="3">
        <f t="shared" si="24"/>
        <v>516680</v>
      </c>
      <c r="J175" s="12">
        <f>SUM(J172:J174)</f>
        <v>531156</v>
      </c>
      <c r="L175" s="25">
        <f t="shared" si="20"/>
        <v>741863.48800000001</v>
      </c>
      <c r="M175" s="25">
        <f t="shared" si="21"/>
        <v>516666.66666666669</v>
      </c>
    </row>
    <row r="176" spans="1:13" ht="15" hidden="1" customHeight="1" x14ac:dyDescent="0.25">
      <c r="A176" t="s">
        <v>567</v>
      </c>
      <c r="C176" s="3"/>
      <c r="D176" s="3"/>
      <c r="E176" s="3"/>
      <c r="F176" s="3"/>
      <c r="G176" s="3"/>
      <c r="H176" s="3"/>
      <c r="J176" s="12"/>
      <c r="L176" s="25">
        <f t="shared" si="20"/>
        <v>0</v>
      </c>
      <c r="M176" s="25">
        <f t="shared" si="21"/>
        <v>0</v>
      </c>
    </row>
    <row r="177" spans="1:13" ht="15" hidden="1" customHeight="1" x14ac:dyDescent="0.25">
      <c r="A177" t="s">
        <v>549</v>
      </c>
      <c r="B177" t="s">
        <v>550</v>
      </c>
      <c r="C177" s="3">
        <v>0</v>
      </c>
      <c r="D177" s="3">
        <v>0</v>
      </c>
      <c r="E177" s="3"/>
      <c r="F177" s="3"/>
      <c r="G177" s="3"/>
      <c r="H177" s="3">
        <v>0</v>
      </c>
      <c r="J177" s="12">
        <v>0</v>
      </c>
      <c r="L177" s="25">
        <f t="shared" si="20"/>
        <v>0</v>
      </c>
      <c r="M177" s="25">
        <f t="shared" si="21"/>
        <v>0</v>
      </c>
    </row>
    <row r="178" spans="1:13" ht="15" hidden="1" customHeight="1" x14ac:dyDescent="0.25">
      <c r="A178" t="s">
        <v>531</v>
      </c>
      <c r="B178" t="s">
        <v>529</v>
      </c>
      <c r="C178" s="3">
        <v>0</v>
      </c>
      <c r="D178" s="3">
        <v>0</v>
      </c>
      <c r="E178" s="3"/>
      <c r="F178" s="3"/>
      <c r="G178" s="3"/>
      <c r="H178" s="3">
        <v>0</v>
      </c>
      <c r="J178" s="12">
        <v>0</v>
      </c>
      <c r="L178" s="25">
        <f t="shared" si="20"/>
        <v>0</v>
      </c>
      <c r="M178" s="25">
        <f t="shared" si="21"/>
        <v>0</v>
      </c>
    </row>
    <row r="179" spans="1:13" ht="15" hidden="1" customHeight="1" x14ac:dyDescent="0.25">
      <c r="A179" t="s">
        <v>552</v>
      </c>
      <c r="B179" t="s">
        <v>551</v>
      </c>
      <c r="C179" s="3">
        <v>0</v>
      </c>
      <c r="D179" s="3">
        <v>0</v>
      </c>
      <c r="E179" s="3"/>
      <c r="F179" s="3"/>
      <c r="G179" s="3"/>
      <c r="H179" s="3">
        <v>0</v>
      </c>
      <c r="J179" s="12">
        <v>0</v>
      </c>
      <c r="L179" s="25">
        <f t="shared" si="20"/>
        <v>0</v>
      </c>
      <c r="M179" s="25">
        <f t="shared" si="21"/>
        <v>0</v>
      </c>
    </row>
    <row r="180" spans="1:13" ht="15" hidden="1" customHeight="1" x14ac:dyDescent="0.25">
      <c r="A180" t="s">
        <v>532</v>
      </c>
      <c r="B180" t="s">
        <v>530</v>
      </c>
      <c r="C180" s="10">
        <v>0</v>
      </c>
      <c r="D180" s="10">
        <v>0</v>
      </c>
      <c r="E180" s="10"/>
      <c r="F180" s="10"/>
      <c r="G180" s="3"/>
      <c r="H180" s="10">
        <v>0</v>
      </c>
      <c r="J180" s="19">
        <v>0</v>
      </c>
      <c r="L180" s="25">
        <f t="shared" si="20"/>
        <v>0</v>
      </c>
      <c r="M180" s="25">
        <f t="shared" si="21"/>
        <v>0</v>
      </c>
    </row>
    <row r="181" spans="1:13" ht="15" hidden="1" customHeight="1" x14ac:dyDescent="0.25">
      <c r="C181" s="3">
        <f>SUM(C177:C180)</f>
        <v>0</v>
      </c>
      <c r="D181" s="3">
        <f>SUM(D177:D180)</f>
        <v>0</v>
      </c>
      <c r="E181" s="3">
        <f>SUM(E177:E180)</f>
        <v>0</v>
      </c>
      <c r="F181" s="3"/>
      <c r="G181" s="3"/>
      <c r="H181" s="3">
        <f t="shared" ref="H181:J181" si="25">SUM(H177:H180)</f>
        <v>0</v>
      </c>
      <c r="J181" s="12">
        <f t="shared" si="25"/>
        <v>0</v>
      </c>
      <c r="L181" s="25">
        <f t="shared" si="20"/>
        <v>0</v>
      </c>
      <c r="M181" s="25">
        <f t="shared" si="21"/>
        <v>0</v>
      </c>
    </row>
    <row r="182" spans="1:13" x14ac:dyDescent="0.25">
      <c r="C182" s="3"/>
      <c r="D182" s="3"/>
      <c r="E182" s="3"/>
      <c r="F182" s="3"/>
      <c r="G182" s="3"/>
      <c r="H182" s="3"/>
      <c r="J182" s="12"/>
      <c r="L182" s="25"/>
      <c r="M182" s="25"/>
    </row>
    <row r="183" spans="1:13" x14ac:dyDescent="0.25">
      <c r="B183" t="s">
        <v>121</v>
      </c>
      <c r="C183" s="3">
        <f t="shared" ref="C183:H183" si="26">C100+C138+C151+C170+C175+C181+C156</f>
        <v>1043095.88</v>
      </c>
      <c r="D183" s="3">
        <f t="shared" si="26"/>
        <v>1803321.94</v>
      </c>
      <c r="E183" s="3">
        <f t="shared" si="26"/>
        <v>735856.54999999993</v>
      </c>
      <c r="F183" s="3">
        <f t="shared" si="26"/>
        <v>736657.33</v>
      </c>
      <c r="G183" s="3">
        <f t="shared" si="26"/>
        <v>565679.64000000013</v>
      </c>
      <c r="H183" s="3">
        <f t="shared" si="26"/>
        <v>769928.98456140351</v>
      </c>
      <c r="J183" s="12">
        <f>J100+J138+J151+J170+J175+J181+J156</f>
        <v>797277</v>
      </c>
      <c r="L183" s="25">
        <f>(F183+C183+D183+E183+H183)/5</f>
        <v>1017772.1369122807</v>
      </c>
      <c r="M183" s="25">
        <f t="shared" si="21"/>
        <v>747480.95485380117</v>
      </c>
    </row>
    <row r="184" spans="1:13" x14ac:dyDescent="0.25">
      <c r="C184" s="3"/>
      <c r="D184" s="3"/>
      <c r="E184" s="3"/>
      <c r="F184" s="3"/>
      <c r="G184" s="3"/>
      <c r="H184" s="3"/>
      <c r="J184" s="12"/>
      <c r="L184" s="25">
        <f t="shared" si="20"/>
        <v>0</v>
      </c>
      <c r="M184" s="25">
        <f t="shared" si="21"/>
        <v>0</v>
      </c>
    </row>
    <row r="185" spans="1:13" x14ac:dyDescent="0.25">
      <c r="B185" t="s">
        <v>122</v>
      </c>
      <c r="C185" s="3">
        <f t="shared" ref="C185:H185" si="27">C44-C183</f>
        <v>-209723.97999999998</v>
      </c>
      <c r="D185" s="3">
        <f t="shared" si="27"/>
        <v>556922.12999999989</v>
      </c>
      <c r="E185" s="3">
        <f t="shared" si="27"/>
        <v>543659.26000000013</v>
      </c>
      <c r="F185" s="3">
        <f t="shared" si="27"/>
        <v>643601.8400000002</v>
      </c>
      <c r="G185" s="3">
        <f t="shared" si="27"/>
        <v>564073.8899999999</v>
      </c>
      <c r="H185" s="3">
        <f t="shared" si="27"/>
        <v>622709.9654385969</v>
      </c>
      <c r="J185" s="12">
        <f>J44-J183</f>
        <v>90704.762849999941</v>
      </c>
      <c r="L185" s="25">
        <f>(F185+C185+D185+E185+H185)/5</f>
        <v>431433.8430877194</v>
      </c>
      <c r="M185" s="25">
        <f>(E185+H185+F185)/3</f>
        <v>603323.68847953249</v>
      </c>
    </row>
    <row r="186" spans="1:13" x14ac:dyDescent="0.25">
      <c r="C186" s="3"/>
      <c r="D186" s="3"/>
      <c r="E186" s="3"/>
      <c r="F186" s="3"/>
      <c r="G186" s="3"/>
      <c r="H186" s="3"/>
      <c r="J186" s="12"/>
    </row>
    <row r="187" spans="1:13" x14ac:dyDescent="0.25">
      <c r="C187" s="3"/>
      <c r="D187" s="3"/>
      <c r="E187" s="3"/>
      <c r="F187" s="3"/>
      <c r="G187" s="3"/>
      <c r="H187" s="3"/>
      <c r="J187" s="12"/>
    </row>
    <row r="188" spans="1:13" x14ac:dyDescent="0.25">
      <c r="C188" s="3"/>
      <c r="D188" s="3"/>
      <c r="E188" s="3"/>
      <c r="F188" s="3"/>
      <c r="G188" s="3"/>
      <c r="H188" s="3"/>
      <c r="J188" s="12"/>
    </row>
    <row r="189" spans="1:13" x14ac:dyDescent="0.25">
      <c r="C189" s="3"/>
      <c r="D189" s="3"/>
      <c r="E189" s="3"/>
      <c r="F189" s="3"/>
      <c r="G189" s="3"/>
      <c r="H189" s="3"/>
      <c r="J189" s="12"/>
    </row>
    <row r="190" spans="1:13" x14ac:dyDescent="0.25">
      <c r="C190" s="3"/>
      <c r="D190" s="3"/>
      <c r="E190" s="3"/>
      <c r="F190" s="3"/>
      <c r="G190" s="3"/>
      <c r="H190" s="3"/>
      <c r="J190" s="12"/>
    </row>
    <row r="191" spans="1:13" x14ac:dyDescent="0.25">
      <c r="C191" s="3"/>
      <c r="D191" s="3"/>
      <c r="E191" s="3"/>
      <c r="F191" s="3"/>
      <c r="G191" s="3"/>
      <c r="H191" s="3"/>
      <c r="J191" s="12"/>
    </row>
    <row r="192" spans="1:13" x14ac:dyDescent="0.25">
      <c r="C192" s="3"/>
      <c r="D192" s="3"/>
      <c r="E192" s="3"/>
      <c r="F192" s="3"/>
      <c r="G192" s="3"/>
      <c r="H192" s="3"/>
      <c r="J192" s="12"/>
    </row>
    <row r="193" spans="3:10" x14ac:dyDescent="0.25">
      <c r="C193" s="3"/>
      <c r="D193" s="3"/>
      <c r="E193" s="3"/>
      <c r="F193" s="3"/>
      <c r="G193" s="3"/>
      <c r="H193" s="3"/>
      <c r="J193" s="12"/>
    </row>
    <row r="194" spans="3:10" x14ac:dyDescent="0.25">
      <c r="C194" s="3"/>
      <c r="D194" s="3"/>
      <c r="E194" s="3"/>
      <c r="F194" s="3"/>
      <c r="G194" s="3"/>
      <c r="H194" s="3"/>
      <c r="J194" s="12"/>
    </row>
    <row r="195" spans="3:10" x14ac:dyDescent="0.25">
      <c r="C195" s="3"/>
      <c r="D195" s="3"/>
      <c r="E195" s="3"/>
      <c r="F195" s="3"/>
      <c r="G195" s="3"/>
      <c r="H195" s="3"/>
      <c r="J195" s="12"/>
    </row>
    <row r="196" spans="3:10" x14ac:dyDescent="0.25">
      <c r="C196" s="3"/>
      <c r="D196" s="3"/>
      <c r="E196" s="3"/>
      <c r="F196" s="3"/>
      <c r="G196" s="3"/>
      <c r="H196" s="3"/>
      <c r="J196" s="12"/>
    </row>
    <row r="197" spans="3:10" x14ac:dyDescent="0.25">
      <c r="C197" s="3"/>
      <c r="D197" s="3"/>
      <c r="E197" s="3"/>
      <c r="F197" s="3"/>
      <c r="G197" s="3"/>
      <c r="H197" s="3"/>
      <c r="J197" s="12"/>
    </row>
    <row r="198" spans="3:10" x14ac:dyDescent="0.25">
      <c r="C198" s="3"/>
      <c r="D198" s="3"/>
      <c r="E198" s="3"/>
      <c r="F198" s="3"/>
      <c r="G198" s="3"/>
      <c r="H198" s="3"/>
      <c r="J198" s="12"/>
    </row>
    <row r="199" spans="3:10" x14ac:dyDescent="0.25">
      <c r="C199" s="3"/>
      <c r="D199" s="3"/>
      <c r="E199" s="3"/>
      <c r="F199" s="3"/>
      <c r="G199" s="3"/>
      <c r="H199" s="3"/>
      <c r="J199" s="12"/>
    </row>
    <row r="200" spans="3:10" x14ac:dyDescent="0.25">
      <c r="C200" s="3"/>
      <c r="D200" s="3"/>
      <c r="E200" s="3"/>
      <c r="F200" s="3"/>
      <c r="G200" s="3"/>
      <c r="H200" s="3"/>
      <c r="J200" s="12"/>
    </row>
    <row r="201" spans="3:10" x14ac:dyDescent="0.25">
      <c r="C201" s="3"/>
      <c r="D201" s="3"/>
      <c r="E201" s="3"/>
      <c r="F201" s="3"/>
      <c r="G201" s="3"/>
      <c r="H201" s="3"/>
      <c r="J201" s="12"/>
    </row>
    <row r="202" spans="3:10" x14ac:dyDescent="0.25">
      <c r="C202" s="3"/>
      <c r="D202" s="3"/>
      <c r="E202" s="3"/>
      <c r="F202" s="3"/>
      <c r="G202" s="3"/>
      <c r="H202" s="3"/>
      <c r="J202" s="12"/>
    </row>
    <row r="203" spans="3:10" x14ac:dyDescent="0.25">
      <c r="C203" s="3"/>
      <c r="D203" s="3"/>
      <c r="E203" s="3"/>
      <c r="F203" s="3"/>
      <c r="G203" s="3"/>
      <c r="H203" s="3"/>
      <c r="J203" s="12"/>
    </row>
    <row r="204" spans="3:10" x14ac:dyDescent="0.25">
      <c r="C204" s="3"/>
      <c r="D204" s="3"/>
      <c r="E204" s="3"/>
      <c r="F204" s="3"/>
      <c r="G204" s="3"/>
      <c r="H204" s="3"/>
      <c r="J204" s="12"/>
    </row>
    <row r="205" spans="3:10" x14ac:dyDescent="0.25">
      <c r="C205" s="3"/>
      <c r="D205" s="3"/>
      <c r="E205" s="3"/>
      <c r="F205" s="3"/>
      <c r="G205" s="3"/>
      <c r="H205" s="3"/>
      <c r="J205" s="12"/>
    </row>
    <row r="206" spans="3:10" x14ac:dyDescent="0.25">
      <c r="C206" s="3"/>
      <c r="D206" s="3"/>
      <c r="E206" s="3"/>
      <c r="F206" s="3"/>
      <c r="G206" s="3"/>
      <c r="H206" s="3"/>
      <c r="J206" s="12"/>
    </row>
    <row r="207" spans="3:10" x14ac:dyDescent="0.25">
      <c r="C207" s="3"/>
      <c r="D207" s="3"/>
      <c r="E207" s="3"/>
      <c r="F207" s="3"/>
      <c r="G207" s="3"/>
      <c r="H207" s="3"/>
      <c r="J207" s="12"/>
    </row>
    <row r="208" spans="3:10" x14ac:dyDescent="0.25">
      <c r="C208" s="3"/>
      <c r="D208" s="3"/>
      <c r="E208" s="3"/>
      <c r="F208" s="3"/>
      <c r="G208" s="3"/>
      <c r="H208" s="3"/>
      <c r="J208" s="12"/>
    </row>
    <row r="209" spans="3:10" x14ac:dyDescent="0.25">
      <c r="C209" s="3"/>
      <c r="D209" s="3"/>
      <c r="E209" s="3"/>
      <c r="F209" s="3"/>
      <c r="G209" s="3"/>
      <c r="H209" s="3"/>
      <c r="J209" s="12"/>
    </row>
    <row r="210" spans="3:10" x14ac:dyDescent="0.25">
      <c r="C210" s="3"/>
      <c r="D210" s="3"/>
      <c r="E210" s="3"/>
      <c r="F210" s="3"/>
      <c r="G210" s="3"/>
      <c r="H210" s="3"/>
      <c r="J210" s="12"/>
    </row>
    <row r="211" spans="3:10" x14ac:dyDescent="0.25">
      <c r="C211" s="3"/>
      <c r="D211" s="3"/>
      <c r="E211" s="3"/>
      <c r="F211" s="3"/>
      <c r="G211" s="3"/>
      <c r="H211" s="3"/>
      <c r="J211" s="12"/>
    </row>
    <row r="212" spans="3:10" x14ac:dyDescent="0.25">
      <c r="C212" s="3"/>
      <c r="D212" s="3"/>
      <c r="E212" s="3"/>
      <c r="F212" s="3"/>
      <c r="G212" s="3"/>
      <c r="H212" s="3"/>
      <c r="J212" s="12"/>
    </row>
    <row r="213" spans="3:10" x14ac:dyDescent="0.25">
      <c r="C213" s="3"/>
      <c r="D213" s="3"/>
      <c r="E213" s="3"/>
      <c r="F213" s="3"/>
      <c r="G213" s="3"/>
      <c r="H213" s="3"/>
      <c r="J213" s="12"/>
    </row>
    <row r="214" spans="3:10" x14ac:dyDescent="0.25">
      <c r="C214" s="3"/>
      <c r="D214" s="3"/>
      <c r="E214" s="3"/>
      <c r="F214" s="3"/>
      <c r="G214" s="3"/>
      <c r="H214" s="3"/>
      <c r="J214" s="12"/>
    </row>
    <row r="215" spans="3:10" x14ac:dyDescent="0.25">
      <c r="C215" s="3"/>
      <c r="D215" s="3"/>
      <c r="E215" s="3"/>
      <c r="F215" s="3"/>
      <c r="G215" s="3"/>
      <c r="H215" s="3"/>
      <c r="J215" s="12"/>
    </row>
    <row r="216" spans="3:10" x14ac:dyDescent="0.25">
      <c r="C216" s="3"/>
      <c r="D216" s="3"/>
      <c r="E216" s="3"/>
      <c r="F216" s="3"/>
      <c r="G216" s="3"/>
      <c r="H216" s="3"/>
      <c r="J216" s="12"/>
    </row>
    <row r="217" spans="3:10" x14ac:dyDescent="0.25">
      <c r="C217" s="3"/>
      <c r="D217" s="3"/>
      <c r="E217" s="3"/>
      <c r="F217" s="3"/>
      <c r="G217" s="3"/>
      <c r="H217" s="3"/>
      <c r="J217" s="12"/>
    </row>
    <row r="218" spans="3:10" x14ac:dyDescent="0.25">
      <c r="C218" s="3"/>
      <c r="D218" s="3"/>
      <c r="E218" s="3"/>
      <c r="F218" s="3"/>
      <c r="G218" s="3"/>
      <c r="H218" s="3"/>
      <c r="J218" s="12"/>
    </row>
    <row r="219" spans="3:10" x14ac:dyDescent="0.25">
      <c r="C219" s="3"/>
      <c r="D219" s="3"/>
      <c r="E219" s="3"/>
      <c r="F219" s="3"/>
      <c r="G219" s="3"/>
      <c r="H219" s="3"/>
      <c r="J219" s="12"/>
    </row>
    <row r="220" spans="3:10" x14ac:dyDescent="0.25">
      <c r="C220" s="3"/>
      <c r="D220" s="3"/>
      <c r="E220" s="3"/>
      <c r="F220" s="3"/>
      <c r="G220" s="3"/>
      <c r="H220" s="3"/>
      <c r="J220" s="12"/>
    </row>
    <row r="221" spans="3:10" x14ac:dyDescent="0.25">
      <c r="C221" s="3"/>
      <c r="D221" s="3"/>
      <c r="E221" s="3"/>
      <c r="F221" s="3"/>
      <c r="G221" s="3"/>
      <c r="H221" s="3"/>
      <c r="J221" s="12"/>
    </row>
    <row r="222" spans="3:10" x14ac:dyDescent="0.25">
      <c r="C222" s="3"/>
      <c r="D222" s="3"/>
      <c r="E222" s="3"/>
      <c r="F222" s="3"/>
      <c r="G222" s="3"/>
      <c r="H222" s="3"/>
      <c r="J222" s="12"/>
    </row>
    <row r="223" spans="3:10" x14ac:dyDescent="0.25">
      <c r="C223" s="3"/>
      <c r="D223" s="3"/>
      <c r="E223" s="3"/>
      <c r="F223" s="3"/>
      <c r="G223" s="3"/>
      <c r="H223" s="3"/>
      <c r="J223" s="12"/>
    </row>
    <row r="224" spans="3:10" x14ac:dyDescent="0.25">
      <c r="C224" s="3"/>
      <c r="D224" s="3"/>
      <c r="E224" s="3"/>
      <c r="F224" s="3"/>
      <c r="G224" s="3"/>
      <c r="H224" s="3"/>
      <c r="J224" s="12"/>
    </row>
    <row r="225" spans="3:10" x14ac:dyDescent="0.25">
      <c r="C225" s="3"/>
      <c r="D225" s="3"/>
      <c r="E225" s="3"/>
      <c r="F225" s="3"/>
      <c r="G225" s="3"/>
      <c r="H225" s="3"/>
      <c r="J225" s="12"/>
    </row>
    <row r="226" spans="3:10" x14ac:dyDescent="0.25">
      <c r="C226" s="3"/>
      <c r="D226" s="3"/>
      <c r="E226" s="3"/>
      <c r="F226" s="3"/>
      <c r="G226" s="3"/>
      <c r="H226" s="3"/>
      <c r="J226" s="12"/>
    </row>
    <row r="227" spans="3:10" x14ac:dyDescent="0.25">
      <c r="C227" s="3"/>
      <c r="D227" s="3"/>
      <c r="E227" s="3"/>
      <c r="F227" s="3"/>
      <c r="G227" s="3"/>
      <c r="H227" s="3"/>
      <c r="J227" s="12"/>
    </row>
    <row r="228" spans="3:10" x14ac:dyDescent="0.25">
      <c r="C228" s="3"/>
      <c r="D228" s="3"/>
      <c r="E228" s="3"/>
      <c r="F228" s="3"/>
      <c r="G228" s="3"/>
      <c r="H228" s="3"/>
      <c r="J228" s="12"/>
    </row>
    <row r="229" spans="3:10" x14ac:dyDescent="0.25">
      <c r="C229" s="3"/>
      <c r="D229" s="3"/>
      <c r="E229" s="3"/>
      <c r="F229" s="3"/>
      <c r="G229" s="3"/>
      <c r="H229" s="3"/>
      <c r="J229" s="12"/>
    </row>
    <row r="230" spans="3:10" x14ac:dyDescent="0.25">
      <c r="C230" s="3"/>
      <c r="D230" s="3"/>
      <c r="E230" s="3"/>
      <c r="F230" s="3"/>
      <c r="G230" s="3"/>
      <c r="H230" s="3"/>
      <c r="J230" s="12"/>
    </row>
    <row r="231" spans="3:10" x14ac:dyDescent="0.25">
      <c r="C231" s="3"/>
      <c r="D231" s="3"/>
      <c r="E231" s="3"/>
      <c r="F231" s="3"/>
      <c r="G231" s="3"/>
      <c r="H231" s="3"/>
      <c r="J231" s="12"/>
    </row>
    <row r="232" spans="3:10" x14ac:dyDescent="0.25">
      <c r="C232" s="3"/>
      <c r="D232" s="3"/>
      <c r="E232" s="3"/>
      <c r="F232" s="3"/>
      <c r="G232" s="3"/>
      <c r="H232" s="3"/>
      <c r="J232" s="12"/>
    </row>
    <row r="233" spans="3:10" x14ac:dyDescent="0.25">
      <c r="C233" s="3"/>
      <c r="D233" s="3"/>
      <c r="E233" s="3"/>
      <c r="F233" s="3"/>
      <c r="G233" s="3"/>
      <c r="H233" s="3"/>
      <c r="J233" s="12"/>
    </row>
    <row r="234" spans="3:10" x14ac:dyDescent="0.25">
      <c r="C234" s="3"/>
      <c r="D234" s="3"/>
      <c r="E234" s="3"/>
      <c r="F234" s="3"/>
      <c r="G234" s="3"/>
      <c r="H234" s="3"/>
      <c r="J234" s="12"/>
    </row>
    <row r="235" spans="3:10" x14ac:dyDescent="0.25">
      <c r="C235" s="3"/>
      <c r="D235" s="3"/>
      <c r="E235" s="3"/>
      <c r="F235" s="3"/>
      <c r="G235" s="3"/>
      <c r="H235" s="3"/>
      <c r="J235" s="12"/>
    </row>
    <row r="236" spans="3:10" x14ac:dyDescent="0.25">
      <c r="C236" s="3"/>
      <c r="D236" s="3"/>
      <c r="E236" s="3"/>
      <c r="F236" s="3"/>
      <c r="G236" s="3"/>
      <c r="H236" s="3"/>
      <c r="J236" s="12"/>
    </row>
    <row r="237" spans="3:10" x14ac:dyDescent="0.25">
      <c r="C237" s="3"/>
      <c r="D237" s="3"/>
      <c r="E237" s="3"/>
      <c r="F237" s="3"/>
      <c r="G237" s="3"/>
      <c r="H237" s="3"/>
      <c r="J237" s="12"/>
    </row>
    <row r="238" spans="3:10" x14ac:dyDescent="0.25">
      <c r="C238" s="3"/>
      <c r="D238" s="3"/>
      <c r="E238" s="3"/>
      <c r="F238" s="3"/>
      <c r="G238" s="3"/>
      <c r="H238" s="3"/>
      <c r="J238" s="12"/>
    </row>
    <row r="239" spans="3:10" x14ac:dyDescent="0.25">
      <c r="C239" s="3"/>
      <c r="D239" s="3"/>
      <c r="E239" s="3"/>
      <c r="F239" s="3"/>
      <c r="G239" s="3"/>
      <c r="H239" s="3"/>
      <c r="J239" s="12"/>
    </row>
    <row r="240" spans="3:10" x14ac:dyDescent="0.25">
      <c r="C240" s="3"/>
      <c r="D240" s="3"/>
      <c r="E240" s="3"/>
      <c r="F240" s="3"/>
      <c r="G240" s="3"/>
      <c r="H240" s="3"/>
      <c r="J240" s="12"/>
    </row>
    <row r="241" spans="3:10" x14ac:dyDescent="0.25">
      <c r="C241" s="3"/>
      <c r="D241" s="3"/>
      <c r="E241" s="3"/>
      <c r="F241" s="3"/>
      <c r="G241" s="3"/>
      <c r="H241" s="3"/>
      <c r="J241" s="12"/>
    </row>
    <row r="242" spans="3:10" x14ac:dyDescent="0.25">
      <c r="C242" s="3"/>
      <c r="D242" s="3"/>
      <c r="E242" s="3"/>
      <c r="F242" s="3"/>
      <c r="G242" s="3"/>
      <c r="H242" s="3"/>
      <c r="J242" s="12"/>
    </row>
    <row r="243" spans="3:10" x14ac:dyDescent="0.25">
      <c r="C243" s="3"/>
      <c r="D243" s="3"/>
      <c r="E243" s="3"/>
      <c r="F243" s="3"/>
      <c r="G243" s="3"/>
      <c r="H243" s="3"/>
      <c r="J243" s="12"/>
    </row>
    <row r="244" spans="3:10" x14ac:dyDescent="0.25">
      <c r="C244" s="3"/>
      <c r="D244" s="3"/>
      <c r="E244" s="3"/>
      <c r="F244" s="3"/>
      <c r="G244" s="3"/>
      <c r="H244" s="3"/>
      <c r="J244" s="12"/>
    </row>
    <row r="245" spans="3:10" x14ac:dyDescent="0.25">
      <c r="C245" s="3"/>
      <c r="D245" s="3"/>
      <c r="E245" s="3"/>
      <c r="F245" s="3"/>
      <c r="G245" s="3"/>
      <c r="H245" s="3"/>
      <c r="J245" s="12"/>
    </row>
    <row r="246" spans="3:10" x14ac:dyDescent="0.25">
      <c r="C246" s="3"/>
      <c r="D246" s="3"/>
      <c r="E246" s="3"/>
      <c r="F246" s="3"/>
      <c r="G246" s="3"/>
      <c r="H246" s="3"/>
      <c r="J246" s="12"/>
    </row>
    <row r="247" spans="3:10" x14ac:dyDescent="0.25">
      <c r="C247" s="3"/>
      <c r="D247" s="3"/>
      <c r="E247" s="3"/>
      <c r="F247" s="3"/>
      <c r="G247" s="3"/>
      <c r="H247" s="3"/>
      <c r="J247" s="12"/>
    </row>
    <row r="248" spans="3:10" x14ac:dyDescent="0.25">
      <c r="C248" s="3"/>
      <c r="D248" s="3"/>
      <c r="E248" s="3"/>
      <c r="F248" s="3"/>
      <c r="G248" s="3"/>
      <c r="H248" s="3"/>
      <c r="J248" s="12"/>
    </row>
    <row r="249" spans="3:10" x14ac:dyDescent="0.25">
      <c r="C249" s="3"/>
      <c r="D249" s="3"/>
      <c r="E249" s="3"/>
      <c r="F249" s="3"/>
      <c r="G249" s="3"/>
      <c r="H249" s="3"/>
      <c r="J249" s="12"/>
    </row>
    <row r="250" spans="3:10" x14ac:dyDescent="0.25">
      <c r="C250" s="3"/>
      <c r="D250" s="3"/>
      <c r="E250" s="3"/>
      <c r="F250" s="3"/>
      <c r="G250" s="3"/>
      <c r="H250" s="3"/>
      <c r="J250" s="12"/>
    </row>
    <row r="251" spans="3:10" x14ac:dyDescent="0.25">
      <c r="C251" s="3"/>
      <c r="D251" s="3"/>
      <c r="E251" s="3"/>
      <c r="F251" s="3"/>
      <c r="G251" s="3"/>
      <c r="H251" s="3"/>
      <c r="J251" s="12"/>
    </row>
    <row r="252" spans="3:10" x14ac:dyDescent="0.25">
      <c r="C252" s="3"/>
      <c r="D252" s="3"/>
      <c r="E252" s="3"/>
      <c r="F252" s="3"/>
      <c r="G252" s="3"/>
      <c r="H252" s="3"/>
      <c r="J252" s="12"/>
    </row>
    <row r="253" spans="3:10" x14ac:dyDescent="0.25">
      <c r="C253" s="3"/>
      <c r="D253" s="3"/>
      <c r="E253" s="3"/>
      <c r="F253" s="3"/>
      <c r="G253" s="3"/>
      <c r="H253" s="3"/>
      <c r="J253" s="12"/>
    </row>
    <row r="254" spans="3:10" x14ac:dyDescent="0.25">
      <c r="C254" s="3"/>
      <c r="D254" s="3"/>
      <c r="E254" s="3"/>
      <c r="F254" s="3"/>
      <c r="G254" s="3"/>
      <c r="H254" s="3"/>
      <c r="J254" s="12"/>
    </row>
    <row r="255" spans="3:10" x14ac:dyDescent="0.25">
      <c r="C255" s="3"/>
      <c r="D255" s="3"/>
      <c r="E255" s="3"/>
      <c r="F255" s="3"/>
      <c r="G255" s="3"/>
      <c r="H255" s="3"/>
      <c r="J255" s="12"/>
    </row>
    <row r="256" spans="3:10" x14ac:dyDescent="0.25">
      <c r="C256" s="3"/>
      <c r="D256" s="3"/>
      <c r="E256" s="3"/>
      <c r="F256" s="3"/>
      <c r="G256" s="3"/>
      <c r="H256" s="3"/>
      <c r="J256" s="12"/>
    </row>
    <row r="257" spans="3:10" x14ac:dyDescent="0.25">
      <c r="C257" s="3"/>
      <c r="D257" s="3"/>
      <c r="E257" s="3"/>
      <c r="F257" s="3"/>
      <c r="G257" s="3"/>
      <c r="H257" s="3"/>
      <c r="J257" s="12"/>
    </row>
    <row r="258" spans="3:10" x14ac:dyDescent="0.25">
      <c r="C258" s="3"/>
      <c r="D258" s="3"/>
      <c r="E258" s="3"/>
      <c r="F258" s="3"/>
      <c r="G258" s="3"/>
      <c r="H258" s="3"/>
      <c r="J258" s="12"/>
    </row>
    <row r="259" spans="3:10" x14ac:dyDescent="0.25">
      <c r="C259" s="3"/>
      <c r="D259" s="3"/>
      <c r="E259" s="3"/>
      <c r="F259" s="3"/>
      <c r="G259" s="3"/>
      <c r="H259" s="3"/>
      <c r="J259" s="12"/>
    </row>
    <row r="260" spans="3:10" x14ac:dyDescent="0.25">
      <c r="C260" s="3"/>
      <c r="D260" s="3"/>
      <c r="E260" s="3"/>
      <c r="F260" s="3"/>
      <c r="G260" s="3"/>
      <c r="H260" s="3"/>
      <c r="J260" s="12"/>
    </row>
    <row r="261" spans="3:10" x14ac:dyDescent="0.25">
      <c r="C261" s="3"/>
      <c r="D261" s="3"/>
      <c r="E261" s="3"/>
      <c r="F261" s="3"/>
      <c r="G261" s="3"/>
      <c r="H261" s="3"/>
      <c r="J261" s="12"/>
    </row>
    <row r="262" spans="3:10" x14ac:dyDescent="0.25">
      <c r="C262" s="3"/>
      <c r="D262" s="3"/>
      <c r="E262" s="3"/>
      <c r="F262" s="3"/>
      <c r="G262" s="3"/>
      <c r="H262" s="3"/>
      <c r="J262" s="12"/>
    </row>
    <row r="263" spans="3:10" x14ac:dyDescent="0.25">
      <c r="C263" s="3"/>
      <c r="D263" s="3"/>
      <c r="E263" s="3"/>
      <c r="F263" s="3"/>
      <c r="G263" s="3"/>
      <c r="H263" s="3"/>
      <c r="J263" s="12"/>
    </row>
    <row r="264" spans="3:10" x14ac:dyDescent="0.25">
      <c r="C264" s="3"/>
      <c r="D264" s="3"/>
      <c r="E264" s="3"/>
      <c r="F264" s="3"/>
      <c r="G264" s="3"/>
      <c r="H264" s="3"/>
      <c r="J264" s="12"/>
    </row>
    <row r="265" spans="3:10" x14ac:dyDescent="0.25">
      <c r="C265" s="3"/>
      <c r="D265" s="3"/>
      <c r="E265" s="3"/>
      <c r="F265" s="3"/>
      <c r="G265" s="3"/>
      <c r="H265" s="3"/>
      <c r="J265" s="12"/>
    </row>
    <row r="266" spans="3:10" x14ac:dyDescent="0.25">
      <c r="C266" s="3"/>
      <c r="D266" s="3"/>
      <c r="E266" s="3"/>
      <c r="F266" s="3"/>
      <c r="G266" s="3"/>
      <c r="H266" s="3"/>
      <c r="J266" s="12"/>
    </row>
    <row r="267" spans="3:10" x14ac:dyDescent="0.25">
      <c r="C267" s="3"/>
      <c r="D267" s="3"/>
      <c r="E267" s="3"/>
      <c r="F267" s="3"/>
      <c r="G267" s="3"/>
      <c r="H267" s="3"/>
      <c r="J267" s="12"/>
    </row>
    <row r="268" spans="3:10" x14ac:dyDescent="0.25">
      <c r="C268" s="3"/>
      <c r="D268" s="3"/>
      <c r="E268" s="3"/>
      <c r="F268" s="3"/>
      <c r="G268" s="3"/>
      <c r="H268" s="3"/>
      <c r="J268" s="12"/>
    </row>
    <row r="269" spans="3:10" x14ac:dyDescent="0.25">
      <c r="C269" s="3"/>
      <c r="D269" s="3"/>
      <c r="E269" s="3"/>
      <c r="F269" s="3"/>
      <c r="G269" s="3"/>
      <c r="H269" s="3"/>
      <c r="J269" s="12"/>
    </row>
    <row r="270" spans="3:10" x14ac:dyDescent="0.25">
      <c r="C270" s="3"/>
      <c r="D270" s="3"/>
      <c r="E270" s="3"/>
      <c r="F270" s="3"/>
      <c r="G270" s="3"/>
      <c r="H270" s="3"/>
      <c r="J270" s="12"/>
    </row>
    <row r="271" spans="3:10" x14ac:dyDescent="0.25">
      <c r="C271" s="3"/>
      <c r="D271" s="3"/>
      <c r="E271" s="3"/>
      <c r="F271" s="3"/>
      <c r="G271" s="3"/>
      <c r="H271" s="3"/>
      <c r="J271" s="12"/>
    </row>
    <row r="272" spans="3:10" x14ac:dyDescent="0.25">
      <c r="C272" s="3"/>
      <c r="D272" s="3"/>
      <c r="E272" s="3"/>
      <c r="F272" s="3"/>
      <c r="H272" s="3"/>
      <c r="J272" s="12"/>
    </row>
    <row r="273" spans="3:10" x14ac:dyDescent="0.25">
      <c r="C273" s="3"/>
      <c r="D273" s="3"/>
      <c r="E273" s="3"/>
      <c r="F273" s="3"/>
      <c r="H273" s="3"/>
      <c r="J273" s="12"/>
    </row>
    <row r="274" spans="3:10" x14ac:dyDescent="0.25">
      <c r="C274" s="3"/>
      <c r="D274" s="3"/>
      <c r="E274" s="3"/>
      <c r="F274" s="3"/>
      <c r="H274" s="3"/>
      <c r="J274" s="12"/>
    </row>
    <row r="275" spans="3:10" x14ac:dyDescent="0.25">
      <c r="C275" s="3"/>
      <c r="D275" s="3"/>
      <c r="E275" s="3"/>
      <c r="F275" s="3"/>
      <c r="H275" s="3"/>
      <c r="J275" s="12"/>
    </row>
    <row r="276" spans="3:10" x14ac:dyDescent="0.25">
      <c r="C276" s="3"/>
      <c r="D276" s="3"/>
      <c r="E276" s="3"/>
      <c r="F276" s="3"/>
      <c r="H276" s="3"/>
      <c r="J276" s="12"/>
    </row>
    <row r="277" spans="3:10" x14ac:dyDescent="0.25">
      <c r="C277" s="3"/>
      <c r="D277" s="3"/>
      <c r="E277" s="3"/>
      <c r="F277" s="3"/>
      <c r="H277" s="3"/>
      <c r="J277" s="12"/>
    </row>
    <row r="278" spans="3:10" x14ac:dyDescent="0.25">
      <c r="C278" s="3"/>
      <c r="D278" s="3"/>
      <c r="E278" s="3"/>
      <c r="F278" s="3"/>
      <c r="H278" s="3"/>
      <c r="J278" s="12"/>
    </row>
    <row r="279" spans="3:10" x14ac:dyDescent="0.25">
      <c r="C279" s="3"/>
      <c r="D279" s="3"/>
      <c r="E279" s="3"/>
      <c r="F279" s="3"/>
      <c r="H279" s="3"/>
      <c r="J279" s="12"/>
    </row>
    <row r="280" spans="3:10" x14ac:dyDescent="0.25">
      <c r="C280" s="3"/>
      <c r="D280" s="3"/>
      <c r="E280" s="3"/>
      <c r="F280" s="3"/>
      <c r="H280" s="3"/>
      <c r="J280" s="12"/>
    </row>
    <row r="281" spans="3:10" x14ac:dyDescent="0.25">
      <c r="C281" s="3"/>
      <c r="D281" s="3"/>
      <c r="E281" s="3"/>
      <c r="F281" s="3"/>
      <c r="H281" s="3"/>
      <c r="J281" s="12"/>
    </row>
    <row r="282" spans="3:10" x14ac:dyDescent="0.25">
      <c r="C282" s="3"/>
      <c r="D282" s="3"/>
      <c r="E282" s="3"/>
      <c r="F282" s="3"/>
      <c r="H282" s="3"/>
      <c r="J282" s="12"/>
    </row>
    <row r="283" spans="3:10" x14ac:dyDescent="0.25">
      <c r="C283" s="3"/>
      <c r="D283" s="3"/>
      <c r="E283" s="3"/>
      <c r="F283" s="3"/>
      <c r="H283" s="3"/>
      <c r="J283" s="12"/>
    </row>
    <row r="284" spans="3:10" x14ac:dyDescent="0.25">
      <c r="C284" s="3"/>
      <c r="D284" s="3"/>
      <c r="E284" s="3"/>
      <c r="F284" s="3"/>
      <c r="H284" s="3"/>
      <c r="J284" s="12"/>
    </row>
    <row r="285" spans="3:10" x14ac:dyDescent="0.25">
      <c r="C285" s="3"/>
      <c r="D285" s="3"/>
      <c r="E285" s="3"/>
      <c r="F285" s="3"/>
      <c r="H285" s="3"/>
      <c r="J285" s="12"/>
    </row>
    <row r="286" spans="3:10" x14ac:dyDescent="0.25">
      <c r="C286" s="3"/>
      <c r="D286" s="3"/>
      <c r="E286" s="3"/>
      <c r="F286" s="3"/>
      <c r="H286" s="3"/>
      <c r="J286" s="12"/>
    </row>
    <row r="287" spans="3:10" x14ac:dyDescent="0.25">
      <c r="C287" s="3"/>
      <c r="D287" s="3"/>
      <c r="E287" s="3"/>
      <c r="F287" s="3"/>
      <c r="H287" s="3"/>
      <c r="J287" s="12"/>
    </row>
    <row r="288" spans="3:10" x14ac:dyDescent="0.25">
      <c r="C288" s="3"/>
      <c r="D288" s="3"/>
      <c r="E288" s="3"/>
      <c r="F288" s="3"/>
      <c r="H288" s="3"/>
      <c r="J288" s="12"/>
    </row>
    <row r="289" spans="3:10" x14ac:dyDescent="0.25">
      <c r="C289" s="3"/>
      <c r="D289" s="3"/>
      <c r="E289" s="3"/>
      <c r="F289" s="3"/>
      <c r="H289" s="3"/>
      <c r="J289" s="12"/>
    </row>
    <row r="290" spans="3:10" x14ac:dyDescent="0.25">
      <c r="C290" s="3"/>
      <c r="D290" s="3"/>
      <c r="E290" s="3"/>
      <c r="F290" s="3"/>
      <c r="H290" s="3"/>
      <c r="J290" s="12"/>
    </row>
    <row r="291" spans="3:10" x14ac:dyDescent="0.25">
      <c r="C291" s="3"/>
      <c r="D291" s="3"/>
      <c r="E291" s="3"/>
      <c r="F291" s="3"/>
      <c r="H291" s="3"/>
      <c r="J291" s="12"/>
    </row>
    <row r="292" spans="3:10" x14ac:dyDescent="0.25">
      <c r="C292" s="3"/>
      <c r="D292" s="3"/>
      <c r="E292" s="3"/>
      <c r="F292" s="3"/>
      <c r="H292" s="3"/>
      <c r="J292" s="12"/>
    </row>
    <row r="293" spans="3:10" x14ac:dyDescent="0.25">
      <c r="C293" s="3"/>
      <c r="D293" s="3"/>
      <c r="E293" s="3"/>
      <c r="F293" s="3"/>
      <c r="H293" s="3"/>
      <c r="J293" s="12"/>
    </row>
    <row r="294" spans="3:10" x14ac:dyDescent="0.25">
      <c r="C294" s="3"/>
      <c r="D294" s="3"/>
      <c r="E294" s="3"/>
      <c r="F294" s="3"/>
      <c r="H294" s="3"/>
      <c r="J294" s="12"/>
    </row>
    <row r="295" spans="3:10" x14ac:dyDescent="0.25">
      <c r="C295" s="3"/>
      <c r="D295" s="3"/>
      <c r="E295" s="3"/>
      <c r="F295" s="3"/>
      <c r="H295" s="3"/>
      <c r="J295" s="12"/>
    </row>
    <row r="296" spans="3:10" x14ac:dyDescent="0.25">
      <c r="C296" s="3"/>
      <c r="D296" s="3"/>
      <c r="E296" s="3"/>
      <c r="F296" s="3"/>
      <c r="H296" s="3"/>
      <c r="J296" s="12"/>
    </row>
    <row r="297" spans="3:10" x14ac:dyDescent="0.25">
      <c r="C297" s="3"/>
      <c r="D297" s="3"/>
      <c r="E297" s="3"/>
      <c r="F297" s="3"/>
      <c r="H297" s="3"/>
      <c r="J297" s="12"/>
    </row>
    <row r="298" spans="3:10" x14ac:dyDescent="0.25">
      <c r="C298" s="3"/>
      <c r="D298" s="3"/>
      <c r="E298" s="3"/>
      <c r="F298" s="3"/>
      <c r="H298" s="3"/>
      <c r="J298" s="12"/>
    </row>
    <row r="299" spans="3:10" x14ac:dyDescent="0.25">
      <c r="C299" s="3"/>
      <c r="D299" s="3"/>
      <c r="E299" s="3"/>
      <c r="F299" s="3"/>
      <c r="H299" s="3"/>
      <c r="J299" s="12"/>
    </row>
    <row r="300" spans="3:10" x14ac:dyDescent="0.25">
      <c r="C300" s="3"/>
      <c r="D300" s="3"/>
      <c r="E300" s="3"/>
      <c r="F300" s="3"/>
      <c r="H300" s="3"/>
      <c r="J300" s="12"/>
    </row>
    <row r="301" spans="3:10" x14ac:dyDescent="0.25">
      <c r="C301" s="3"/>
      <c r="D301" s="3"/>
      <c r="E301" s="3"/>
      <c r="F301" s="3"/>
      <c r="H301" s="3"/>
      <c r="J301" s="12"/>
    </row>
    <row r="302" spans="3:10" x14ac:dyDescent="0.25">
      <c r="C302" s="3"/>
      <c r="D302" s="3"/>
      <c r="E302" s="3"/>
      <c r="F302" s="3"/>
      <c r="H302" s="3"/>
      <c r="J302" s="12"/>
    </row>
    <row r="303" spans="3:10" x14ac:dyDescent="0.25">
      <c r="C303" s="3"/>
      <c r="D303" s="3"/>
      <c r="E303" s="3"/>
      <c r="F303" s="3"/>
      <c r="H303" s="3"/>
      <c r="J303" s="12"/>
    </row>
    <row r="304" spans="3:10" x14ac:dyDescent="0.25">
      <c r="C304" s="3"/>
      <c r="D304" s="3"/>
      <c r="E304" s="3"/>
      <c r="F304" s="3"/>
      <c r="H304" s="3"/>
      <c r="J304" s="12"/>
    </row>
    <row r="305" spans="3:10" x14ac:dyDescent="0.25">
      <c r="C305" s="3"/>
      <c r="D305" s="3"/>
      <c r="E305" s="3"/>
      <c r="F305" s="3"/>
      <c r="H305" s="3"/>
      <c r="J305" s="12"/>
    </row>
    <row r="306" spans="3:10" x14ac:dyDescent="0.25">
      <c r="C306" s="3"/>
      <c r="D306" s="3"/>
      <c r="E306" s="3"/>
      <c r="F306" s="3"/>
      <c r="H306" s="3"/>
      <c r="J306" s="12"/>
    </row>
    <row r="307" spans="3:10" x14ac:dyDescent="0.25">
      <c r="C307" s="3"/>
      <c r="D307" s="3"/>
      <c r="E307" s="3"/>
      <c r="F307" s="3"/>
      <c r="H307" s="3"/>
      <c r="J307" s="12"/>
    </row>
    <row r="308" spans="3:10" x14ac:dyDescent="0.25">
      <c r="C308" s="3"/>
      <c r="D308" s="3"/>
      <c r="E308" s="3"/>
      <c r="F308" s="3"/>
      <c r="H308" s="3"/>
      <c r="J308" s="12"/>
    </row>
    <row r="309" spans="3:10" x14ac:dyDescent="0.25">
      <c r="C309" s="3"/>
      <c r="D309" s="3"/>
      <c r="E309" s="3"/>
      <c r="F309" s="3"/>
      <c r="H309" s="3"/>
      <c r="J309" s="12"/>
    </row>
    <row r="310" spans="3:10" x14ac:dyDescent="0.25">
      <c r="C310" s="3"/>
      <c r="D310" s="3"/>
      <c r="E310" s="3"/>
      <c r="F310" s="3"/>
      <c r="H310" s="3"/>
      <c r="J310" s="12"/>
    </row>
    <row r="311" spans="3:10" x14ac:dyDescent="0.25">
      <c r="C311" s="3"/>
      <c r="D311" s="3"/>
      <c r="E311" s="3"/>
      <c r="F311" s="3"/>
      <c r="H311" s="3"/>
      <c r="J311" s="12"/>
    </row>
    <row r="312" spans="3:10" x14ac:dyDescent="0.25">
      <c r="C312" s="3"/>
      <c r="D312" s="3"/>
      <c r="E312" s="3"/>
      <c r="F312" s="3"/>
      <c r="H312" s="3"/>
      <c r="J312" s="12"/>
    </row>
    <row r="313" spans="3:10" x14ac:dyDescent="0.25">
      <c r="C313" s="3"/>
      <c r="D313" s="3"/>
      <c r="E313" s="3"/>
      <c r="F313" s="3"/>
      <c r="H313" s="3"/>
      <c r="J313" s="12"/>
    </row>
    <row r="314" spans="3:10" x14ac:dyDescent="0.25">
      <c r="C314" s="3"/>
      <c r="D314" s="3"/>
      <c r="E314" s="3"/>
      <c r="F314" s="3"/>
      <c r="H314" s="3"/>
      <c r="J314" s="12"/>
    </row>
    <row r="315" spans="3:10" x14ac:dyDescent="0.25">
      <c r="C315" s="3"/>
      <c r="D315" s="3"/>
      <c r="E315" s="3"/>
      <c r="F315" s="3"/>
      <c r="H315" s="3"/>
      <c r="J315" s="12"/>
    </row>
    <row r="316" spans="3:10" x14ac:dyDescent="0.25">
      <c r="C316" s="3"/>
      <c r="D316" s="3"/>
      <c r="E316" s="3"/>
      <c r="F316" s="3"/>
      <c r="H316" s="3"/>
      <c r="J316" s="12"/>
    </row>
    <row r="317" spans="3:10" x14ac:dyDescent="0.25">
      <c r="C317" s="3"/>
      <c r="D317" s="3"/>
      <c r="E317" s="3"/>
      <c r="F317" s="3"/>
      <c r="H317" s="3"/>
      <c r="J317" s="12"/>
    </row>
    <row r="318" spans="3:10" x14ac:dyDescent="0.25">
      <c r="C318" s="3"/>
      <c r="D318" s="3"/>
      <c r="E318" s="3"/>
      <c r="F318" s="3"/>
      <c r="H318" s="3"/>
      <c r="J318" s="12"/>
    </row>
    <row r="319" spans="3:10" x14ac:dyDescent="0.25">
      <c r="C319" s="3"/>
      <c r="D319" s="3"/>
      <c r="E319" s="3"/>
      <c r="F319" s="3"/>
      <c r="H319" s="3"/>
      <c r="J319" s="12"/>
    </row>
    <row r="320" spans="3:10" x14ac:dyDescent="0.25">
      <c r="C320" s="3"/>
      <c r="D320" s="3"/>
      <c r="E320" s="3"/>
      <c r="F320" s="3"/>
      <c r="H320" s="3"/>
      <c r="J320" s="12"/>
    </row>
    <row r="321" spans="3:10" x14ac:dyDescent="0.25">
      <c r="C321" s="3"/>
      <c r="D321" s="3"/>
      <c r="E321" s="3"/>
      <c r="F321" s="3"/>
      <c r="H321" s="3"/>
      <c r="J321" s="12"/>
    </row>
    <row r="322" spans="3:10" x14ac:dyDescent="0.25">
      <c r="C322" s="3"/>
      <c r="D322" s="3"/>
      <c r="E322" s="3"/>
      <c r="F322" s="3"/>
      <c r="H322" s="3"/>
      <c r="J322" s="12"/>
    </row>
    <row r="323" spans="3:10" x14ac:dyDescent="0.25">
      <c r="C323" s="3"/>
      <c r="D323" s="3"/>
      <c r="E323" s="3"/>
      <c r="F323" s="3"/>
      <c r="H323" s="3"/>
      <c r="J323" s="12"/>
    </row>
    <row r="324" spans="3:10" x14ac:dyDescent="0.25">
      <c r="C324" s="3"/>
      <c r="D324" s="3"/>
      <c r="E324" s="3"/>
      <c r="F324" s="3"/>
      <c r="H324" s="3"/>
      <c r="J324" s="12"/>
    </row>
    <row r="325" spans="3:10" x14ac:dyDescent="0.25">
      <c r="C325" s="3"/>
      <c r="D325" s="3"/>
      <c r="E325" s="3"/>
      <c r="F325" s="3"/>
      <c r="H325" s="3"/>
      <c r="J325" s="12"/>
    </row>
    <row r="326" spans="3:10" x14ac:dyDescent="0.25">
      <c r="C326" s="3"/>
      <c r="D326" s="3"/>
      <c r="E326" s="3"/>
      <c r="F326" s="3"/>
      <c r="H326" s="3"/>
      <c r="J326" s="12"/>
    </row>
    <row r="327" spans="3:10" x14ac:dyDescent="0.25">
      <c r="C327" s="3"/>
      <c r="D327" s="3"/>
      <c r="E327" s="3"/>
      <c r="F327" s="3"/>
      <c r="H327" s="3"/>
      <c r="J327" s="12"/>
    </row>
    <row r="328" spans="3:10" x14ac:dyDescent="0.25">
      <c r="C328" s="3"/>
      <c r="D328" s="3"/>
      <c r="E328" s="3"/>
      <c r="F328" s="3"/>
      <c r="H328" s="3"/>
      <c r="J328" s="12"/>
    </row>
    <row r="329" spans="3:10" x14ac:dyDescent="0.25">
      <c r="C329" s="3"/>
      <c r="D329" s="3"/>
      <c r="E329" s="3"/>
      <c r="F329" s="3"/>
      <c r="H329" s="3"/>
      <c r="J329" s="12"/>
    </row>
    <row r="330" spans="3:10" x14ac:dyDescent="0.25">
      <c r="C330" s="3"/>
      <c r="D330" s="3"/>
      <c r="E330" s="3"/>
      <c r="F330" s="3"/>
      <c r="H330" s="3"/>
      <c r="J330" s="12"/>
    </row>
    <row r="331" spans="3:10" x14ac:dyDescent="0.25">
      <c r="C331" s="3"/>
      <c r="D331" s="3"/>
      <c r="E331" s="3"/>
      <c r="F331" s="3"/>
      <c r="H331" s="3"/>
      <c r="J331" s="12"/>
    </row>
    <row r="332" spans="3:10" x14ac:dyDescent="0.25">
      <c r="C332" s="3"/>
      <c r="D332" s="3"/>
      <c r="E332" s="3"/>
      <c r="F332" s="3"/>
      <c r="H332" s="3"/>
      <c r="J332" s="12"/>
    </row>
    <row r="333" spans="3:10" x14ac:dyDescent="0.25">
      <c r="C333" s="3"/>
      <c r="D333" s="3"/>
      <c r="E333" s="3"/>
      <c r="F333" s="3"/>
      <c r="H333" s="3"/>
      <c r="J333" s="12"/>
    </row>
    <row r="334" spans="3:10" x14ac:dyDescent="0.25">
      <c r="C334" s="3"/>
      <c r="D334" s="3"/>
      <c r="E334" s="3"/>
      <c r="F334" s="3"/>
      <c r="H334" s="3"/>
      <c r="J334" s="12"/>
    </row>
    <row r="335" spans="3:10" x14ac:dyDescent="0.25">
      <c r="C335" s="3"/>
      <c r="D335" s="3"/>
      <c r="E335" s="3"/>
      <c r="F335" s="3"/>
      <c r="H335" s="3"/>
      <c r="J335" s="12"/>
    </row>
    <row r="336" spans="3:10" x14ac:dyDescent="0.25">
      <c r="C336" s="3"/>
      <c r="D336" s="3"/>
      <c r="E336" s="3"/>
      <c r="F336" s="3"/>
      <c r="H336" s="3"/>
      <c r="J336" s="12"/>
    </row>
    <row r="337" spans="3:10" x14ac:dyDescent="0.25">
      <c r="C337" s="3"/>
      <c r="D337" s="3"/>
      <c r="E337" s="3"/>
      <c r="F337" s="3"/>
      <c r="H337" s="3"/>
      <c r="J337" s="12"/>
    </row>
    <row r="338" spans="3:10" x14ac:dyDescent="0.25">
      <c r="C338" s="3"/>
      <c r="D338" s="3"/>
      <c r="E338" s="3"/>
      <c r="F338" s="3"/>
      <c r="H338" s="3"/>
      <c r="J338" s="12"/>
    </row>
    <row r="339" spans="3:10" x14ac:dyDescent="0.25">
      <c r="C339" s="3"/>
      <c r="D339" s="3"/>
      <c r="E339" s="3"/>
      <c r="F339" s="3"/>
      <c r="H339" s="3"/>
      <c r="J339" s="12"/>
    </row>
    <row r="340" spans="3:10" x14ac:dyDescent="0.25">
      <c r="C340" s="3"/>
      <c r="D340" s="3"/>
      <c r="E340" s="3"/>
      <c r="F340" s="3"/>
      <c r="H340" s="3"/>
      <c r="J340" s="12"/>
    </row>
    <row r="341" spans="3:10" x14ac:dyDescent="0.25">
      <c r="C341" s="3"/>
      <c r="D341" s="3"/>
      <c r="E341" s="3"/>
      <c r="F341" s="3"/>
      <c r="H341" s="3"/>
      <c r="J341" s="12"/>
    </row>
    <row r="342" spans="3:10" x14ac:dyDescent="0.25">
      <c r="C342" s="3"/>
      <c r="D342" s="3"/>
      <c r="E342" s="3"/>
      <c r="F342" s="3"/>
      <c r="H342" s="3"/>
      <c r="J342" s="12"/>
    </row>
    <row r="343" spans="3:10" x14ac:dyDescent="0.25">
      <c r="C343" s="3"/>
      <c r="D343" s="3"/>
      <c r="E343" s="3"/>
      <c r="F343" s="3"/>
      <c r="H343" s="3"/>
      <c r="J343" s="12"/>
    </row>
    <row r="344" spans="3:10" x14ac:dyDescent="0.25">
      <c r="C344" s="3"/>
      <c r="D344" s="3"/>
      <c r="E344" s="3"/>
      <c r="F344" s="3"/>
      <c r="H344" s="3"/>
      <c r="J344" s="12"/>
    </row>
    <row r="345" spans="3:10" x14ac:dyDescent="0.25">
      <c r="C345" s="3"/>
      <c r="D345" s="3"/>
      <c r="E345" s="3"/>
      <c r="F345" s="3"/>
      <c r="H345" s="3"/>
      <c r="J345" s="12"/>
    </row>
    <row r="346" spans="3:10" x14ac:dyDescent="0.25">
      <c r="C346" s="3"/>
      <c r="D346" s="3"/>
      <c r="E346" s="3"/>
      <c r="F346" s="3"/>
      <c r="H346" s="3"/>
      <c r="J346" s="12"/>
    </row>
    <row r="347" spans="3:10" x14ac:dyDescent="0.25">
      <c r="C347" s="3"/>
      <c r="D347" s="3"/>
      <c r="E347" s="3"/>
      <c r="F347" s="3"/>
      <c r="H347" s="3"/>
      <c r="J347" s="12"/>
    </row>
    <row r="348" spans="3:10" x14ac:dyDescent="0.25">
      <c r="C348" s="3"/>
      <c r="D348" s="3"/>
      <c r="E348" s="3"/>
      <c r="F348" s="3"/>
      <c r="H348" s="3"/>
      <c r="J348" s="12"/>
    </row>
    <row r="349" spans="3:10" x14ac:dyDescent="0.25">
      <c r="C349" s="3"/>
      <c r="D349" s="3"/>
      <c r="E349" s="3"/>
      <c r="F349" s="3"/>
      <c r="H349" s="3"/>
      <c r="J349" s="12"/>
    </row>
    <row r="350" spans="3:10" x14ac:dyDescent="0.25">
      <c r="C350" s="3"/>
      <c r="D350" s="3"/>
      <c r="E350" s="3"/>
      <c r="F350" s="3"/>
      <c r="H350" s="3"/>
      <c r="J350" s="12"/>
    </row>
    <row r="351" spans="3:10" x14ac:dyDescent="0.25">
      <c r="C351" s="3"/>
      <c r="D351" s="3"/>
      <c r="E351" s="3"/>
      <c r="F351" s="3"/>
      <c r="H351" s="3"/>
      <c r="J351" s="12"/>
    </row>
    <row r="352" spans="3:10" x14ac:dyDescent="0.25">
      <c r="C352" s="3"/>
      <c r="D352" s="3"/>
      <c r="E352" s="3"/>
      <c r="F352" s="3"/>
      <c r="H352" s="3"/>
      <c r="J352" s="12"/>
    </row>
    <row r="353" spans="3:10" x14ac:dyDescent="0.25">
      <c r="C353" s="3"/>
      <c r="D353" s="3"/>
      <c r="E353" s="3"/>
      <c r="F353" s="3"/>
      <c r="H353" s="3"/>
      <c r="J353" s="12"/>
    </row>
    <row r="354" spans="3:10" x14ac:dyDescent="0.25">
      <c r="C354" s="3"/>
      <c r="D354" s="3"/>
      <c r="E354" s="3"/>
      <c r="F354" s="3"/>
      <c r="H354" s="3"/>
      <c r="J354" s="12"/>
    </row>
    <row r="355" spans="3:10" x14ac:dyDescent="0.25">
      <c r="C355" s="3"/>
      <c r="D355" s="3"/>
      <c r="E355" s="3"/>
      <c r="F355" s="3"/>
      <c r="H355" s="3"/>
      <c r="J355" s="12"/>
    </row>
    <row r="356" spans="3:10" x14ac:dyDescent="0.25">
      <c r="C356" s="3"/>
      <c r="D356" s="3"/>
      <c r="E356" s="3"/>
      <c r="F356" s="3"/>
      <c r="H356" s="3"/>
      <c r="J356" s="12"/>
    </row>
    <row r="357" spans="3:10" x14ac:dyDescent="0.25">
      <c r="C357" s="3"/>
      <c r="D357" s="3"/>
      <c r="E357" s="3"/>
      <c r="F357" s="3"/>
      <c r="H357" s="3"/>
      <c r="J357" s="12"/>
    </row>
    <row r="358" spans="3:10" x14ac:dyDescent="0.25">
      <c r="C358" s="3"/>
      <c r="D358" s="3"/>
      <c r="E358" s="3"/>
      <c r="F358" s="3"/>
      <c r="H358" s="3"/>
      <c r="J358" s="12"/>
    </row>
    <row r="359" spans="3:10" x14ac:dyDescent="0.25">
      <c r="C359" s="3"/>
      <c r="D359" s="3"/>
      <c r="E359" s="3"/>
      <c r="F359" s="3"/>
      <c r="H359" s="3"/>
      <c r="J359" s="12"/>
    </row>
    <row r="360" spans="3:10" x14ac:dyDescent="0.25">
      <c r="C360" s="3"/>
      <c r="D360" s="3"/>
      <c r="E360" s="3"/>
      <c r="F360" s="3"/>
      <c r="H360" s="3"/>
      <c r="J360" s="12"/>
    </row>
    <row r="361" spans="3:10" x14ac:dyDescent="0.25">
      <c r="C361" s="3"/>
      <c r="D361" s="3"/>
      <c r="E361" s="3"/>
      <c r="F361" s="3"/>
      <c r="H361" s="3"/>
      <c r="J361" s="12"/>
    </row>
    <row r="362" spans="3:10" x14ac:dyDescent="0.25">
      <c r="C362" s="3"/>
      <c r="D362" s="3"/>
      <c r="E362" s="3"/>
      <c r="F362" s="3"/>
      <c r="H362" s="3"/>
      <c r="J362" s="12"/>
    </row>
    <row r="363" spans="3:10" x14ac:dyDescent="0.25">
      <c r="C363" s="3"/>
      <c r="D363" s="3"/>
      <c r="E363" s="3"/>
      <c r="F363" s="3"/>
      <c r="H363" s="3"/>
      <c r="J363" s="12"/>
    </row>
    <row r="364" spans="3:10" x14ac:dyDescent="0.25">
      <c r="C364" s="3"/>
      <c r="D364" s="3"/>
      <c r="E364" s="3"/>
      <c r="F364" s="3"/>
      <c r="H364" s="3"/>
      <c r="J364" s="12"/>
    </row>
    <row r="365" spans="3:10" x14ac:dyDescent="0.25">
      <c r="C365" s="3"/>
      <c r="D365" s="3"/>
      <c r="E365" s="3"/>
      <c r="F365" s="3"/>
      <c r="H365" s="3"/>
      <c r="J365" s="12"/>
    </row>
    <row r="366" spans="3:10" x14ac:dyDescent="0.25">
      <c r="C366" s="3"/>
      <c r="D366" s="3"/>
      <c r="E366" s="3"/>
      <c r="F366" s="3"/>
      <c r="H366" s="3"/>
      <c r="J366" s="12"/>
    </row>
    <row r="367" spans="3:10" x14ac:dyDescent="0.25">
      <c r="C367" s="3"/>
      <c r="D367" s="3"/>
      <c r="E367" s="3"/>
      <c r="F367" s="3"/>
      <c r="H367" s="3"/>
      <c r="J367" s="12"/>
    </row>
    <row r="368" spans="3:10" x14ac:dyDescent="0.25">
      <c r="C368" s="3"/>
      <c r="D368" s="3"/>
      <c r="E368" s="3"/>
      <c r="F368" s="3"/>
      <c r="H368" s="3"/>
      <c r="J368" s="12"/>
    </row>
    <row r="369" spans="3:10" x14ac:dyDescent="0.25">
      <c r="C369" s="3"/>
      <c r="D369" s="3"/>
      <c r="E369" s="3"/>
      <c r="F369" s="3"/>
      <c r="H369" s="3"/>
      <c r="J369" s="12"/>
    </row>
    <row r="370" spans="3:10" x14ac:dyDescent="0.25">
      <c r="C370" s="3"/>
      <c r="D370" s="3"/>
      <c r="E370" s="3"/>
      <c r="F370" s="3"/>
      <c r="H370" s="3"/>
      <c r="J370" s="12"/>
    </row>
    <row r="371" spans="3:10" x14ac:dyDescent="0.25">
      <c r="C371" s="3"/>
      <c r="D371" s="3"/>
      <c r="E371" s="3"/>
      <c r="F371" s="3"/>
      <c r="H371" s="3"/>
      <c r="J371" s="12"/>
    </row>
    <row r="372" spans="3:10" x14ac:dyDescent="0.25">
      <c r="C372" s="3"/>
      <c r="D372" s="3"/>
      <c r="E372" s="3"/>
      <c r="F372" s="3"/>
      <c r="H372" s="3"/>
      <c r="J372" s="12"/>
    </row>
    <row r="373" spans="3:10" x14ac:dyDescent="0.25">
      <c r="C373" s="3"/>
      <c r="D373" s="3"/>
      <c r="E373" s="3"/>
      <c r="F373" s="3"/>
      <c r="H373" s="3"/>
      <c r="J373" s="12"/>
    </row>
    <row r="374" spans="3:10" x14ac:dyDescent="0.25">
      <c r="C374" s="3"/>
      <c r="D374" s="3"/>
      <c r="E374" s="3"/>
      <c r="F374" s="3"/>
      <c r="H374" s="3"/>
      <c r="J374" s="12"/>
    </row>
    <row r="375" spans="3:10" x14ac:dyDescent="0.25">
      <c r="C375" s="3"/>
      <c r="D375" s="3"/>
      <c r="E375" s="3"/>
      <c r="F375" s="3"/>
      <c r="H375" s="3"/>
      <c r="J375" s="12"/>
    </row>
    <row r="376" spans="3:10" x14ac:dyDescent="0.25">
      <c r="C376" s="3"/>
      <c r="D376" s="3"/>
      <c r="E376" s="3"/>
      <c r="F376" s="3"/>
      <c r="H376" s="3"/>
      <c r="J376" s="12"/>
    </row>
    <row r="377" spans="3:10" x14ac:dyDescent="0.25">
      <c r="C377" s="3"/>
      <c r="D377" s="3"/>
      <c r="E377" s="3"/>
      <c r="F377" s="3"/>
      <c r="H377" s="3"/>
      <c r="J377" s="12"/>
    </row>
    <row r="378" spans="3:10" x14ac:dyDescent="0.25">
      <c r="C378" s="3"/>
      <c r="D378" s="3"/>
      <c r="E378" s="3"/>
      <c r="F378" s="3"/>
      <c r="H378" s="3"/>
      <c r="J378" s="12"/>
    </row>
    <row r="379" spans="3:10" x14ac:dyDescent="0.25">
      <c r="C379" s="3"/>
      <c r="D379" s="3"/>
      <c r="E379" s="3"/>
      <c r="F379" s="3"/>
      <c r="H379" s="3"/>
      <c r="J379" s="12"/>
    </row>
    <row r="380" spans="3:10" x14ac:dyDescent="0.25">
      <c r="C380" s="3"/>
      <c r="D380" s="3"/>
      <c r="E380" s="3"/>
      <c r="F380" s="3"/>
      <c r="H380" s="3"/>
      <c r="J380" s="12"/>
    </row>
    <row r="381" spans="3:10" x14ac:dyDescent="0.25">
      <c r="C381" s="3"/>
      <c r="D381" s="3"/>
      <c r="E381" s="3"/>
      <c r="F381" s="3"/>
      <c r="H381" s="3"/>
      <c r="J381" s="12"/>
    </row>
    <row r="382" spans="3:10" x14ac:dyDescent="0.25">
      <c r="C382" s="3"/>
      <c r="D382" s="3"/>
      <c r="E382" s="3"/>
      <c r="F382" s="3"/>
      <c r="H382" s="3"/>
      <c r="J382" s="12"/>
    </row>
    <row r="383" spans="3:10" x14ac:dyDescent="0.25">
      <c r="C383" s="3"/>
      <c r="D383" s="3"/>
      <c r="E383" s="3"/>
      <c r="F383" s="3"/>
      <c r="H383" s="3"/>
      <c r="J383" s="12"/>
    </row>
    <row r="384" spans="3:10" x14ac:dyDescent="0.25">
      <c r="C384" s="3"/>
      <c r="D384" s="3"/>
      <c r="E384" s="3"/>
      <c r="F384" s="3"/>
      <c r="H384" s="3"/>
      <c r="J384" s="12"/>
    </row>
    <row r="385" spans="3:10" x14ac:dyDescent="0.25">
      <c r="C385" s="3"/>
      <c r="D385" s="3"/>
      <c r="E385" s="3"/>
      <c r="F385" s="3"/>
      <c r="H385" s="3"/>
      <c r="J385" s="12"/>
    </row>
    <row r="386" spans="3:10" x14ac:dyDescent="0.25">
      <c r="C386" s="3"/>
      <c r="D386" s="3"/>
      <c r="E386" s="3"/>
      <c r="F386" s="3"/>
      <c r="H386" s="3"/>
      <c r="J386" s="12"/>
    </row>
    <row r="387" spans="3:10" x14ac:dyDescent="0.25">
      <c r="C387" s="3"/>
      <c r="D387" s="3"/>
      <c r="E387" s="3"/>
      <c r="F387" s="3"/>
      <c r="H387" s="3"/>
      <c r="J387" s="12"/>
    </row>
    <row r="388" spans="3:10" x14ac:dyDescent="0.25">
      <c r="C388" s="3"/>
      <c r="D388" s="3"/>
      <c r="E388" s="3"/>
      <c r="F388" s="3"/>
      <c r="H388" s="3"/>
      <c r="J388" s="12"/>
    </row>
    <row r="389" spans="3:10" x14ac:dyDescent="0.25">
      <c r="C389" s="3"/>
      <c r="D389" s="3"/>
      <c r="E389" s="3"/>
      <c r="F389" s="3"/>
      <c r="H389" s="3"/>
      <c r="J389" s="12"/>
    </row>
    <row r="390" spans="3:10" x14ac:dyDescent="0.25">
      <c r="C390" s="3"/>
      <c r="D390" s="3"/>
      <c r="E390" s="3"/>
      <c r="F390" s="3"/>
      <c r="H390" s="3"/>
      <c r="J390" s="12"/>
    </row>
    <row r="391" spans="3:10" x14ac:dyDescent="0.25">
      <c r="C391" s="3"/>
      <c r="D391" s="3"/>
      <c r="E391" s="3"/>
      <c r="F391" s="3"/>
      <c r="H391" s="3"/>
      <c r="J391" s="12"/>
    </row>
    <row r="392" spans="3:10" x14ac:dyDescent="0.25">
      <c r="C392" s="3"/>
      <c r="D392" s="3"/>
      <c r="E392" s="3"/>
      <c r="F392" s="3"/>
      <c r="H392" s="3"/>
      <c r="J392" s="12"/>
    </row>
    <row r="393" spans="3:10" x14ac:dyDescent="0.25">
      <c r="C393" s="3"/>
      <c r="D393" s="3"/>
      <c r="E393" s="3"/>
      <c r="F393" s="3"/>
      <c r="H393" s="3"/>
      <c r="J393" s="12"/>
    </row>
    <row r="394" spans="3:10" x14ac:dyDescent="0.25">
      <c r="C394" s="3"/>
      <c r="D394" s="3"/>
      <c r="E394" s="3"/>
      <c r="F394" s="3"/>
      <c r="H394" s="3"/>
      <c r="J394" s="12"/>
    </row>
    <row r="395" spans="3:10" x14ac:dyDescent="0.25">
      <c r="C395" s="3"/>
      <c r="D395" s="3"/>
      <c r="E395" s="3"/>
      <c r="F395" s="3"/>
      <c r="H395" s="3"/>
      <c r="J395" s="12"/>
    </row>
    <row r="396" spans="3:10" x14ac:dyDescent="0.25">
      <c r="C396" s="3"/>
      <c r="D396" s="3"/>
      <c r="E396" s="3"/>
      <c r="F396" s="3"/>
      <c r="H396" s="3"/>
      <c r="J396" s="12"/>
    </row>
    <row r="397" spans="3:10" x14ac:dyDescent="0.25">
      <c r="C397" s="3"/>
      <c r="D397" s="3"/>
      <c r="E397" s="3"/>
      <c r="F397" s="3"/>
      <c r="H397" s="3"/>
      <c r="J397" s="12"/>
    </row>
    <row r="398" spans="3:10" x14ac:dyDescent="0.25">
      <c r="C398" s="3"/>
      <c r="D398" s="3"/>
      <c r="E398" s="3"/>
      <c r="F398" s="3"/>
      <c r="H398" s="3"/>
      <c r="J398" s="12"/>
    </row>
    <row r="399" spans="3:10" x14ac:dyDescent="0.25">
      <c r="C399" s="3"/>
      <c r="D399" s="3"/>
      <c r="E399" s="3"/>
      <c r="F399" s="3"/>
      <c r="H399" s="3"/>
      <c r="J399" s="12"/>
    </row>
    <row r="400" spans="3:10" x14ac:dyDescent="0.25">
      <c r="C400" s="3"/>
      <c r="D400" s="3"/>
      <c r="E400" s="3"/>
      <c r="F400" s="3"/>
      <c r="H400" s="3"/>
      <c r="J400" s="12"/>
    </row>
    <row r="401" spans="3:10" x14ac:dyDescent="0.25">
      <c r="C401" s="3"/>
      <c r="D401" s="3"/>
      <c r="E401" s="3"/>
      <c r="F401" s="3"/>
      <c r="H401" s="3"/>
      <c r="J401" s="12"/>
    </row>
    <row r="402" spans="3:10" x14ac:dyDescent="0.25">
      <c r="C402" s="3"/>
      <c r="D402" s="3"/>
      <c r="E402" s="3"/>
      <c r="F402" s="3"/>
      <c r="H402" s="3"/>
      <c r="J402" s="12"/>
    </row>
    <row r="403" spans="3:10" x14ac:dyDescent="0.25">
      <c r="C403" s="3"/>
      <c r="D403" s="3"/>
      <c r="E403" s="3"/>
      <c r="F403" s="3"/>
      <c r="H403" s="3"/>
      <c r="J403" s="12"/>
    </row>
    <row r="404" spans="3:10" x14ac:dyDescent="0.25">
      <c r="C404" s="3"/>
      <c r="D404" s="3"/>
      <c r="E404" s="3"/>
      <c r="F404" s="3"/>
      <c r="H404" s="3"/>
      <c r="J404" s="12"/>
    </row>
    <row r="405" spans="3:10" x14ac:dyDescent="0.25">
      <c r="C405" s="3"/>
      <c r="D405" s="3"/>
      <c r="E405" s="3"/>
      <c r="F405" s="3"/>
      <c r="H405" s="3"/>
      <c r="J405" s="12"/>
    </row>
    <row r="406" spans="3:10" x14ac:dyDescent="0.25">
      <c r="C406" s="3"/>
      <c r="D406" s="3"/>
      <c r="E406" s="3"/>
      <c r="F406" s="3"/>
      <c r="H406" s="3"/>
      <c r="J406" s="12"/>
    </row>
    <row r="407" spans="3:10" x14ac:dyDescent="0.25">
      <c r="C407" s="3"/>
      <c r="D407" s="3"/>
      <c r="E407" s="3"/>
      <c r="F407" s="3"/>
      <c r="H407" s="3"/>
      <c r="J407" s="12"/>
    </row>
    <row r="408" spans="3:10" x14ac:dyDescent="0.25">
      <c r="C408" s="3"/>
      <c r="D408" s="3"/>
      <c r="E408" s="3"/>
      <c r="F408" s="3"/>
      <c r="H408" s="3"/>
      <c r="J408" s="12"/>
    </row>
    <row r="409" spans="3:10" x14ac:dyDescent="0.25">
      <c r="C409" s="3"/>
      <c r="D409" s="3"/>
      <c r="E409" s="3"/>
      <c r="F409" s="3"/>
      <c r="H409" s="3"/>
      <c r="J409" s="12"/>
    </row>
    <row r="410" spans="3:10" x14ac:dyDescent="0.25">
      <c r="C410" s="3"/>
      <c r="D410" s="3"/>
      <c r="E410" s="3"/>
      <c r="F410" s="3"/>
      <c r="H410" s="3"/>
      <c r="J410" s="12"/>
    </row>
    <row r="411" spans="3:10" x14ac:dyDescent="0.25">
      <c r="C411" s="3"/>
      <c r="D411" s="3"/>
      <c r="E411" s="3"/>
      <c r="F411" s="3"/>
      <c r="H411" s="3"/>
      <c r="J411" s="12"/>
    </row>
    <row r="412" spans="3:10" x14ac:dyDescent="0.25">
      <c r="C412" s="3"/>
      <c r="D412" s="3"/>
      <c r="E412" s="3"/>
      <c r="F412" s="3"/>
      <c r="H412" s="3"/>
      <c r="J412" s="12"/>
    </row>
    <row r="413" spans="3:10" x14ac:dyDescent="0.25">
      <c r="C413" s="3"/>
      <c r="D413" s="3"/>
      <c r="E413" s="3"/>
      <c r="F413" s="3"/>
      <c r="H413" s="3"/>
      <c r="J413" s="12"/>
    </row>
    <row r="414" spans="3:10" x14ac:dyDescent="0.25">
      <c r="C414" s="3"/>
      <c r="D414" s="3"/>
      <c r="E414" s="3"/>
      <c r="F414" s="3"/>
      <c r="H414" s="3"/>
      <c r="J414" s="12"/>
    </row>
    <row r="415" spans="3:10" x14ac:dyDescent="0.25">
      <c r="C415" s="3"/>
      <c r="D415" s="3"/>
      <c r="E415" s="3"/>
      <c r="F415" s="3"/>
      <c r="H415" s="3"/>
      <c r="J415" s="12"/>
    </row>
    <row r="416" spans="3:10" x14ac:dyDescent="0.25">
      <c r="C416" s="3"/>
      <c r="D416" s="3"/>
      <c r="E416" s="3"/>
      <c r="F416" s="3"/>
      <c r="H416" s="3"/>
      <c r="J416" s="12"/>
    </row>
    <row r="417" spans="3:10" x14ac:dyDescent="0.25">
      <c r="C417" s="3"/>
      <c r="D417" s="3"/>
      <c r="E417" s="3"/>
      <c r="F417" s="3"/>
      <c r="H417" s="3"/>
      <c r="J417" s="12"/>
    </row>
    <row r="418" spans="3:10" x14ac:dyDescent="0.25">
      <c r="C418" s="3"/>
      <c r="D418" s="3"/>
      <c r="E418" s="3"/>
      <c r="F418" s="3"/>
      <c r="H418" s="3"/>
      <c r="J418" s="12"/>
    </row>
    <row r="419" spans="3:10" x14ac:dyDescent="0.25">
      <c r="C419" s="3"/>
      <c r="D419" s="3"/>
      <c r="E419" s="3"/>
      <c r="F419" s="3"/>
      <c r="H419" s="3"/>
      <c r="J419" s="12"/>
    </row>
    <row r="420" spans="3:10" x14ac:dyDescent="0.25">
      <c r="C420" s="3"/>
      <c r="D420" s="3"/>
      <c r="E420" s="3"/>
      <c r="F420" s="3"/>
      <c r="H420" s="3"/>
      <c r="J420" s="12"/>
    </row>
    <row r="421" spans="3:10" x14ac:dyDescent="0.25">
      <c r="C421" s="3"/>
      <c r="D421" s="3"/>
      <c r="E421" s="3"/>
      <c r="F421" s="3"/>
      <c r="H421" s="3"/>
      <c r="J421" s="12"/>
    </row>
    <row r="422" spans="3:10" x14ac:dyDescent="0.25">
      <c r="C422" s="3"/>
      <c r="D422" s="3"/>
      <c r="E422" s="3"/>
      <c r="F422" s="3"/>
      <c r="H422" s="3"/>
      <c r="J422" s="12"/>
    </row>
    <row r="423" spans="3:10" x14ac:dyDescent="0.25">
      <c r="C423" s="3"/>
      <c r="D423" s="3"/>
      <c r="E423" s="3"/>
      <c r="F423" s="3"/>
      <c r="H423" s="3"/>
      <c r="J423" s="12"/>
    </row>
    <row r="424" spans="3:10" x14ac:dyDescent="0.25">
      <c r="C424" s="3"/>
      <c r="D424" s="3"/>
      <c r="E424" s="3"/>
      <c r="F424" s="3"/>
      <c r="H424" s="3"/>
      <c r="J424" s="12"/>
    </row>
    <row r="425" spans="3:10" x14ac:dyDescent="0.25">
      <c r="C425" s="3"/>
      <c r="D425" s="3"/>
      <c r="E425" s="3"/>
      <c r="F425" s="3"/>
      <c r="H425" s="3"/>
      <c r="J425" s="12"/>
    </row>
    <row r="426" spans="3:10" x14ac:dyDescent="0.25">
      <c r="C426" s="3"/>
      <c r="D426" s="3"/>
      <c r="E426" s="3"/>
      <c r="F426" s="3"/>
      <c r="H426" s="3"/>
      <c r="J426" s="12"/>
    </row>
    <row r="427" spans="3:10" x14ac:dyDescent="0.25">
      <c r="C427" s="3"/>
      <c r="D427" s="3"/>
      <c r="E427" s="3"/>
      <c r="F427" s="3"/>
      <c r="H427" s="3"/>
      <c r="J427" s="12"/>
    </row>
    <row r="428" spans="3:10" x14ac:dyDescent="0.25">
      <c r="C428" s="3"/>
      <c r="D428" s="3"/>
      <c r="E428" s="3"/>
      <c r="F428" s="3"/>
      <c r="H428" s="3"/>
      <c r="J428" s="12"/>
    </row>
    <row r="429" spans="3:10" x14ac:dyDescent="0.25">
      <c r="C429" s="3"/>
      <c r="D429" s="3"/>
      <c r="E429" s="3"/>
      <c r="F429" s="3"/>
      <c r="H429" s="3"/>
      <c r="J429" s="12"/>
    </row>
    <row r="430" spans="3:10" x14ac:dyDescent="0.25">
      <c r="C430" s="3"/>
      <c r="D430" s="3"/>
      <c r="E430" s="3"/>
      <c r="F430" s="3"/>
      <c r="H430" s="3"/>
      <c r="J430" s="12"/>
    </row>
    <row r="431" spans="3:10" x14ac:dyDescent="0.25">
      <c r="C431" s="3"/>
      <c r="D431" s="3"/>
      <c r="E431" s="3"/>
      <c r="F431" s="3"/>
      <c r="H431" s="3"/>
      <c r="J431" s="12"/>
    </row>
    <row r="432" spans="3:10" x14ac:dyDescent="0.25">
      <c r="C432" s="3"/>
      <c r="D432" s="3"/>
      <c r="E432" s="3"/>
      <c r="F432" s="3"/>
      <c r="H432" s="3"/>
      <c r="J432" s="12"/>
    </row>
    <row r="433" spans="3:10" x14ac:dyDescent="0.25">
      <c r="C433" s="3"/>
      <c r="D433" s="3"/>
      <c r="E433" s="3"/>
      <c r="F433" s="3"/>
      <c r="H433" s="3"/>
      <c r="J433" s="12"/>
    </row>
    <row r="434" spans="3:10" x14ac:dyDescent="0.25">
      <c r="C434" s="3"/>
      <c r="D434" s="3"/>
      <c r="E434" s="3"/>
      <c r="F434" s="3"/>
      <c r="H434" s="3"/>
      <c r="J434" s="12"/>
    </row>
    <row r="435" spans="3:10" x14ac:dyDescent="0.25">
      <c r="C435" s="3"/>
      <c r="D435" s="3"/>
      <c r="E435" s="3"/>
      <c r="F435" s="3"/>
      <c r="H435" s="3"/>
      <c r="J435" s="12"/>
    </row>
    <row r="436" spans="3:10" x14ac:dyDescent="0.25">
      <c r="C436" s="3"/>
      <c r="D436" s="3"/>
      <c r="E436" s="3"/>
      <c r="F436" s="3"/>
      <c r="H436" s="3"/>
      <c r="J436" s="12"/>
    </row>
    <row r="437" spans="3:10" x14ac:dyDescent="0.25">
      <c r="C437" s="3"/>
      <c r="D437" s="3"/>
      <c r="E437" s="3"/>
      <c r="F437" s="3"/>
      <c r="H437" s="3"/>
      <c r="J437" s="12"/>
    </row>
    <row r="438" spans="3:10" x14ac:dyDescent="0.25">
      <c r="C438" s="3"/>
      <c r="D438" s="3"/>
      <c r="E438" s="3"/>
      <c r="F438" s="3"/>
      <c r="H438" s="3"/>
      <c r="J438" s="12"/>
    </row>
    <row r="439" spans="3:10" x14ac:dyDescent="0.25">
      <c r="C439" s="3"/>
      <c r="D439" s="3"/>
      <c r="E439" s="3"/>
      <c r="F439" s="3"/>
      <c r="H439" s="3"/>
      <c r="J439" s="12"/>
    </row>
    <row r="440" spans="3:10" x14ac:dyDescent="0.25">
      <c r="C440" s="3"/>
      <c r="D440" s="3"/>
      <c r="E440" s="3"/>
      <c r="F440" s="3"/>
      <c r="H440" s="3"/>
      <c r="J440" s="12"/>
    </row>
    <row r="441" spans="3:10" x14ac:dyDescent="0.25">
      <c r="C441" s="3"/>
      <c r="D441" s="3"/>
      <c r="E441" s="3"/>
      <c r="F441" s="3"/>
      <c r="H441" s="3"/>
      <c r="J441" s="12"/>
    </row>
    <row r="442" spans="3:10" x14ac:dyDescent="0.25">
      <c r="C442" s="3"/>
      <c r="D442" s="3"/>
      <c r="E442" s="3"/>
      <c r="F442" s="3"/>
      <c r="H442" s="3"/>
      <c r="J442" s="12"/>
    </row>
    <row r="443" spans="3:10" x14ac:dyDescent="0.25">
      <c r="C443" s="3"/>
      <c r="D443" s="3"/>
      <c r="E443" s="3"/>
      <c r="F443" s="3"/>
      <c r="H443" s="3"/>
      <c r="J443" s="12"/>
    </row>
    <row r="444" spans="3:10" x14ac:dyDescent="0.25">
      <c r="C444" s="3"/>
      <c r="D444" s="3"/>
      <c r="E444" s="3"/>
      <c r="F444" s="3"/>
      <c r="H444" s="3"/>
      <c r="J444" s="12"/>
    </row>
    <row r="445" spans="3:10" x14ac:dyDescent="0.25">
      <c r="C445" s="3"/>
      <c r="D445" s="3"/>
      <c r="E445" s="3"/>
      <c r="F445" s="3"/>
      <c r="H445" s="3"/>
      <c r="J445" s="12"/>
    </row>
    <row r="446" spans="3:10" x14ac:dyDescent="0.25">
      <c r="C446" s="3"/>
      <c r="D446" s="3"/>
      <c r="E446" s="3"/>
      <c r="F446" s="3"/>
      <c r="H446" s="3"/>
      <c r="J446" s="12"/>
    </row>
    <row r="447" spans="3:10" x14ac:dyDescent="0.25">
      <c r="C447" s="3"/>
      <c r="D447" s="3"/>
      <c r="E447" s="3"/>
      <c r="F447" s="3"/>
      <c r="H447" s="3"/>
      <c r="J447" s="12"/>
    </row>
    <row r="448" spans="3:10" x14ac:dyDescent="0.25">
      <c r="C448" s="3"/>
      <c r="D448" s="3"/>
      <c r="E448" s="3"/>
      <c r="F448" s="3"/>
      <c r="H448" s="3"/>
      <c r="J448" s="12"/>
    </row>
    <row r="449" spans="3:10" x14ac:dyDescent="0.25">
      <c r="C449" s="3"/>
      <c r="D449" s="3"/>
      <c r="E449" s="3"/>
      <c r="F449" s="3"/>
      <c r="H449" s="3"/>
      <c r="J449" s="12"/>
    </row>
    <row r="450" spans="3:10" x14ac:dyDescent="0.25">
      <c r="C450" s="3"/>
      <c r="D450" s="3"/>
      <c r="E450" s="3"/>
      <c r="F450" s="3"/>
      <c r="H450" s="3"/>
      <c r="J450" s="12"/>
    </row>
    <row r="451" spans="3:10" x14ac:dyDescent="0.25">
      <c r="C451" s="3"/>
      <c r="D451" s="3"/>
      <c r="E451" s="3"/>
      <c r="F451" s="3"/>
      <c r="H451" s="3"/>
      <c r="J451" s="12"/>
    </row>
    <row r="452" spans="3:10" x14ac:dyDescent="0.25">
      <c r="C452" s="3"/>
      <c r="D452" s="3"/>
      <c r="E452" s="3"/>
      <c r="F452" s="3"/>
      <c r="H452" s="3"/>
      <c r="J452" s="12"/>
    </row>
    <row r="453" spans="3:10" x14ac:dyDescent="0.25">
      <c r="C453" s="3"/>
      <c r="D453" s="3"/>
      <c r="E453" s="3"/>
      <c r="F453" s="3"/>
      <c r="H453" s="3"/>
      <c r="J453" s="12"/>
    </row>
    <row r="454" spans="3:10" x14ac:dyDescent="0.25">
      <c r="C454" s="3"/>
      <c r="D454" s="3"/>
      <c r="E454" s="3"/>
      <c r="F454" s="3"/>
      <c r="H454" s="3"/>
      <c r="J454" s="12"/>
    </row>
    <row r="455" spans="3:10" x14ac:dyDescent="0.25">
      <c r="C455" s="3"/>
      <c r="D455" s="3"/>
      <c r="E455" s="3"/>
      <c r="F455" s="3"/>
      <c r="H455" s="3"/>
      <c r="J455" s="12"/>
    </row>
    <row r="456" spans="3:10" x14ac:dyDescent="0.25">
      <c r="C456" s="3"/>
      <c r="D456" s="3"/>
      <c r="E456" s="3"/>
      <c r="F456" s="3"/>
      <c r="H456" s="3"/>
      <c r="J456" s="12"/>
    </row>
    <row r="457" spans="3:10" x14ac:dyDescent="0.25">
      <c r="C457" s="3"/>
      <c r="D457" s="3"/>
      <c r="E457" s="3"/>
      <c r="F457" s="3"/>
      <c r="H457" s="3"/>
      <c r="J457" s="12"/>
    </row>
    <row r="458" spans="3:10" x14ac:dyDescent="0.25">
      <c r="C458" s="3"/>
      <c r="D458" s="3"/>
      <c r="E458" s="3"/>
      <c r="F458" s="3"/>
      <c r="H458" s="3"/>
      <c r="J458" s="12"/>
    </row>
    <row r="459" spans="3:10" x14ac:dyDescent="0.25">
      <c r="C459" s="3"/>
      <c r="D459" s="3"/>
      <c r="E459" s="3"/>
      <c r="F459" s="3"/>
      <c r="H459" s="3"/>
      <c r="J459" s="12"/>
    </row>
    <row r="460" spans="3:10" x14ac:dyDescent="0.25">
      <c r="C460" s="3"/>
      <c r="D460" s="3"/>
      <c r="E460" s="3"/>
      <c r="F460" s="3"/>
      <c r="H460" s="3"/>
      <c r="J460" s="12"/>
    </row>
    <row r="461" spans="3:10" x14ac:dyDescent="0.25">
      <c r="C461" s="3"/>
      <c r="D461" s="3"/>
      <c r="E461" s="3"/>
      <c r="F461" s="3"/>
      <c r="H461" s="3"/>
      <c r="J461" s="12"/>
    </row>
    <row r="462" spans="3:10" x14ac:dyDescent="0.25">
      <c r="C462" s="3"/>
      <c r="D462" s="3"/>
      <c r="E462" s="3"/>
      <c r="F462" s="3"/>
      <c r="H462" s="3"/>
      <c r="J462" s="12"/>
    </row>
    <row r="463" spans="3:10" x14ac:dyDescent="0.25">
      <c r="C463" s="3"/>
      <c r="D463" s="3"/>
      <c r="E463" s="3"/>
      <c r="F463" s="3"/>
      <c r="H463" s="3"/>
      <c r="J463" s="12"/>
    </row>
    <row r="464" spans="3:10" x14ac:dyDescent="0.25">
      <c r="C464" s="3"/>
      <c r="D464" s="3"/>
      <c r="E464" s="3"/>
      <c r="F464" s="3"/>
      <c r="H464" s="3"/>
      <c r="J464" s="12"/>
    </row>
    <row r="465" spans="3:10" x14ac:dyDescent="0.25">
      <c r="C465" s="3"/>
      <c r="D465" s="3"/>
      <c r="E465" s="3"/>
      <c r="F465" s="3"/>
      <c r="H465" s="3"/>
      <c r="J465" s="12"/>
    </row>
    <row r="466" spans="3:10" x14ac:dyDescent="0.25">
      <c r="C466" s="3"/>
      <c r="D466" s="3"/>
      <c r="E466" s="3"/>
      <c r="F466" s="3"/>
      <c r="H466" s="3"/>
      <c r="J466" s="12"/>
    </row>
    <row r="467" spans="3:10" x14ac:dyDescent="0.25">
      <c r="C467" s="3"/>
      <c r="D467" s="3"/>
      <c r="E467" s="3"/>
      <c r="F467" s="3"/>
      <c r="H467" s="3"/>
      <c r="J467" s="12"/>
    </row>
    <row r="468" spans="3:10" x14ac:dyDescent="0.25">
      <c r="C468" s="3"/>
      <c r="D468" s="3"/>
      <c r="E468" s="3"/>
      <c r="F468" s="3"/>
      <c r="H468" s="3"/>
      <c r="J468" s="12"/>
    </row>
    <row r="469" spans="3:10" x14ac:dyDescent="0.25">
      <c r="C469" s="3"/>
      <c r="D469" s="3"/>
      <c r="E469" s="3"/>
      <c r="F469" s="3"/>
      <c r="H469" s="3"/>
      <c r="J469" s="12"/>
    </row>
    <row r="470" spans="3:10" x14ac:dyDescent="0.25">
      <c r="C470" s="3"/>
      <c r="D470" s="3"/>
      <c r="E470" s="3"/>
      <c r="F470" s="3"/>
      <c r="H470" s="3"/>
      <c r="J470" s="12"/>
    </row>
    <row r="471" spans="3:10" x14ac:dyDescent="0.25">
      <c r="C471" s="3"/>
      <c r="D471" s="3"/>
      <c r="E471" s="3"/>
      <c r="F471" s="3"/>
      <c r="H471" s="3"/>
      <c r="J471" s="12"/>
    </row>
    <row r="472" spans="3:10" x14ac:dyDescent="0.25">
      <c r="C472" s="3"/>
      <c r="D472" s="3"/>
      <c r="E472" s="3"/>
      <c r="F472" s="3"/>
      <c r="H472" s="3"/>
      <c r="J472" s="12"/>
    </row>
    <row r="473" spans="3:10" x14ac:dyDescent="0.25">
      <c r="C473" s="3"/>
      <c r="D473" s="3"/>
      <c r="E473" s="3"/>
      <c r="F473" s="3"/>
      <c r="H473" s="3"/>
      <c r="J473" s="12"/>
    </row>
    <row r="474" spans="3:10" x14ac:dyDescent="0.25">
      <c r="C474" s="3"/>
      <c r="D474" s="3"/>
      <c r="E474" s="3"/>
      <c r="F474" s="3"/>
      <c r="H474" s="3"/>
      <c r="J474" s="12"/>
    </row>
    <row r="475" spans="3:10" x14ac:dyDescent="0.25">
      <c r="C475" s="3"/>
      <c r="D475" s="3"/>
      <c r="E475" s="3"/>
      <c r="F475" s="3"/>
      <c r="H475" s="3"/>
      <c r="J475" s="12"/>
    </row>
    <row r="476" spans="3:10" x14ac:dyDescent="0.25">
      <c r="C476" s="3"/>
      <c r="D476" s="3"/>
      <c r="E476" s="3"/>
      <c r="F476" s="3"/>
      <c r="H476" s="3"/>
      <c r="J476" s="12"/>
    </row>
    <row r="477" spans="3:10" x14ac:dyDescent="0.25">
      <c r="C477" s="3"/>
      <c r="D477" s="3"/>
      <c r="E477" s="3"/>
      <c r="F477" s="3"/>
      <c r="H477" s="3"/>
      <c r="J477" s="12"/>
    </row>
    <row r="478" spans="3:10" x14ac:dyDescent="0.25">
      <c r="C478" s="3"/>
      <c r="D478" s="3"/>
      <c r="E478" s="3"/>
      <c r="F478" s="3"/>
      <c r="H478" s="3"/>
      <c r="J478" s="12"/>
    </row>
    <row r="479" spans="3:10" x14ac:dyDescent="0.25">
      <c r="C479" s="3"/>
      <c r="D479" s="3"/>
      <c r="E479" s="3"/>
      <c r="F479" s="3"/>
      <c r="H479" s="3"/>
      <c r="J479" s="12"/>
    </row>
    <row r="480" spans="3:10" x14ac:dyDescent="0.25">
      <c r="C480" s="3"/>
      <c r="D480" s="3"/>
      <c r="E480" s="3"/>
      <c r="F480" s="3"/>
      <c r="H480" s="3"/>
      <c r="J480" s="12"/>
    </row>
    <row r="481" spans="3:10" x14ac:dyDescent="0.25">
      <c r="C481" s="3"/>
      <c r="D481" s="3"/>
      <c r="E481" s="3"/>
      <c r="F481" s="3"/>
      <c r="H481" s="3"/>
      <c r="J481" s="12"/>
    </row>
    <row r="482" spans="3:10" x14ac:dyDescent="0.25">
      <c r="C482" s="3"/>
      <c r="D482" s="3"/>
      <c r="E482" s="3"/>
      <c r="F482" s="3"/>
      <c r="H482" s="3"/>
      <c r="J482" s="12"/>
    </row>
    <row r="483" spans="3:10" x14ac:dyDescent="0.25">
      <c r="C483" s="3"/>
      <c r="D483" s="3"/>
      <c r="E483" s="3"/>
      <c r="F483" s="3"/>
      <c r="H483" s="3"/>
      <c r="J483" s="12"/>
    </row>
    <row r="484" spans="3:10" x14ac:dyDescent="0.25">
      <c r="C484" s="3"/>
      <c r="D484" s="3"/>
      <c r="E484" s="3"/>
      <c r="F484" s="3"/>
      <c r="H484" s="3"/>
      <c r="J484" s="12"/>
    </row>
    <row r="485" spans="3:10" x14ac:dyDescent="0.25">
      <c r="C485" s="3"/>
      <c r="D485" s="3"/>
      <c r="E485" s="3"/>
      <c r="F485" s="3"/>
      <c r="H485" s="3"/>
      <c r="J485" s="12"/>
    </row>
    <row r="486" spans="3:10" x14ac:dyDescent="0.25">
      <c r="C486" s="3"/>
      <c r="D486" s="3"/>
      <c r="E486" s="3"/>
      <c r="F486" s="3"/>
      <c r="H486" s="3"/>
      <c r="J486" s="12"/>
    </row>
    <row r="487" spans="3:10" x14ac:dyDescent="0.25">
      <c r="C487" s="3"/>
      <c r="D487" s="3"/>
      <c r="E487" s="3"/>
      <c r="F487" s="3"/>
      <c r="H487" s="3"/>
      <c r="J487" s="12"/>
    </row>
    <row r="488" spans="3:10" x14ac:dyDescent="0.25">
      <c r="C488" s="3"/>
      <c r="D488" s="3"/>
      <c r="E488" s="3"/>
      <c r="F488" s="3"/>
      <c r="H488" s="3"/>
      <c r="J488" s="12"/>
    </row>
    <row r="489" spans="3:10" x14ac:dyDescent="0.25">
      <c r="C489" s="3"/>
      <c r="D489" s="3"/>
      <c r="E489" s="3"/>
      <c r="F489" s="3"/>
      <c r="H489" s="3"/>
      <c r="J489" s="12"/>
    </row>
    <row r="490" spans="3:10" x14ac:dyDescent="0.25">
      <c r="C490" s="3"/>
      <c r="D490" s="3"/>
      <c r="E490" s="3"/>
      <c r="F490" s="3"/>
      <c r="H490" s="3"/>
      <c r="J490" s="12"/>
    </row>
    <row r="491" spans="3:10" x14ac:dyDescent="0.25">
      <c r="C491" s="3"/>
      <c r="D491" s="3"/>
      <c r="E491" s="3"/>
      <c r="F491" s="3"/>
      <c r="H491" s="3"/>
      <c r="J491" s="12"/>
    </row>
    <row r="492" spans="3:10" x14ac:dyDescent="0.25">
      <c r="C492" s="3"/>
      <c r="D492" s="3"/>
      <c r="E492" s="3"/>
      <c r="F492" s="3"/>
      <c r="H492" s="3"/>
      <c r="J492" s="12"/>
    </row>
    <row r="493" spans="3:10" x14ac:dyDescent="0.25">
      <c r="C493" s="3"/>
      <c r="D493" s="3"/>
      <c r="E493" s="3"/>
      <c r="F493" s="3"/>
      <c r="H493" s="3"/>
      <c r="J493" s="12"/>
    </row>
    <row r="494" spans="3:10" x14ac:dyDescent="0.25">
      <c r="C494" s="3"/>
      <c r="D494" s="3"/>
      <c r="E494" s="3"/>
      <c r="F494" s="3"/>
      <c r="H494" s="3"/>
      <c r="J494" s="12"/>
    </row>
    <row r="495" spans="3:10" x14ac:dyDescent="0.25">
      <c r="C495" s="3"/>
      <c r="D495" s="3"/>
      <c r="E495" s="3"/>
      <c r="F495" s="3"/>
      <c r="H495" s="3"/>
      <c r="J495" s="12"/>
    </row>
    <row r="496" spans="3:10" x14ac:dyDescent="0.25">
      <c r="C496" s="3"/>
      <c r="D496" s="3"/>
      <c r="E496" s="3"/>
      <c r="F496" s="3"/>
      <c r="H496" s="3"/>
      <c r="J496" s="12"/>
    </row>
    <row r="497" spans="3:10" x14ac:dyDescent="0.25">
      <c r="C497" s="3"/>
      <c r="D497" s="3"/>
      <c r="E497" s="3"/>
      <c r="F497" s="3"/>
      <c r="H497" s="3"/>
      <c r="J497" s="12"/>
    </row>
    <row r="498" spans="3:10" x14ac:dyDescent="0.25">
      <c r="C498" s="3"/>
      <c r="D498" s="3"/>
      <c r="E498" s="3"/>
      <c r="F498" s="3"/>
      <c r="H498" s="3"/>
      <c r="J498" s="12"/>
    </row>
    <row r="499" spans="3:10" x14ac:dyDescent="0.25">
      <c r="C499" s="3"/>
      <c r="D499" s="3"/>
      <c r="E499" s="3"/>
      <c r="F499" s="3"/>
      <c r="H499" s="3"/>
      <c r="J499" s="12"/>
    </row>
    <row r="500" spans="3:10" x14ac:dyDescent="0.25">
      <c r="C500" s="3"/>
      <c r="D500" s="3"/>
      <c r="E500" s="3"/>
      <c r="F500" s="3"/>
      <c r="H500" s="3"/>
      <c r="J500" s="12"/>
    </row>
    <row r="501" spans="3:10" x14ac:dyDescent="0.25">
      <c r="C501" s="3"/>
      <c r="D501" s="3"/>
      <c r="E501" s="3"/>
      <c r="F501" s="3"/>
      <c r="H501" s="3"/>
      <c r="J501" s="12"/>
    </row>
    <row r="502" spans="3:10" x14ac:dyDescent="0.25">
      <c r="C502" s="3"/>
      <c r="D502" s="3"/>
      <c r="E502" s="3"/>
      <c r="F502" s="3"/>
      <c r="H502" s="3"/>
      <c r="J502" s="12"/>
    </row>
    <row r="503" spans="3:10" x14ac:dyDescent="0.25">
      <c r="C503" s="3"/>
      <c r="D503" s="3"/>
      <c r="E503" s="3"/>
      <c r="F503" s="3"/>
      <c r="H503" s="3"/>
      <c r="J503" s="12"/>
    </row>
    <row r="504" spans="3:10" x14ac:dyDescent="0.25">
      <c r="C504" s="3"/>
      <c r="D504" s="3"/>
      <c r="E504" s="3"/>
      <c r="F504" s="3"/>
      <c r="H504" s="3"/>
      <c r="J504" s="12"/>
    </row>
    <row r="505" spans="3:10" x14ac:dyDescent="0.25">
      <c r="C505" s="3"/>
      <c r="D505" s="3"/>
      <c r="E505" s="3"/>
      <c r="F505" s="3"/>
      <c r="H505" s="3"/>
      <c r="J505" s="12"/>
    </row>
    <row r="506" spans="3:10" x14ac:dyDescent="0.25">
      <c r="C506" s="3"/>
      <c r="D506" s="3"/>
      <c r="E506" s="3"/>
      <c r="F506" s="3"/>
      <c r="H506" s="3"/>
      <c r="J506" s="12"/>
    </row>
    <row r="507" spans="3:10" x14ac:dyDescent="0.25">
      <c r="C507" s="3"/>
      <c r="D507" s="3"/>
      <c r="E507" s="3"/>
      <c r="F507" s="3"/>
      <c r="H507" s="3"/>
      <c r="J507" s="12"/>
    </row>
    <row r="508" spans="3:10" x14ac:dyDescent="0.25">
      <c r="C508" s="3"/>
      <c r="D508" s="3"/>
      <c r="E508" s="3"/>
      <c r="F508" s="3"/>
      <c r="H508" s="3"/>
      <c r="J508" s="12"/>
    </row>
    <row r="509" spans="3:10" x14ac:dyDescent="0.25">
      <c r="C509" s="3"/>
      <c r="D509" s="3"/>
      <c r="E509" s="3"/>
      <c r="F509" s="3"/>
      <c r="H509" s="3"/>
      <c r="J509" s="12"/>
    </row>
    <row r="510" spans="3:10" x14ac:dyDescent="0.25">
      <c r="C510" s="3"/>
      <c r="D510" s="3"/>
      <c r="E510" s="3"/>
      <c r="F510" s="3"/>
      <c r="H510" s="3"/>
      <c r="J510" s="12"/>
    </row>
    <row r="511" spans="3:10" x14ac:dyDescent="0.25">
      <c r="C511" s="3"/>
      <c r="D511" s="3"/>
      <c r="E511" s="3"/>
      <c r="F511" s="3"/>
      <c r="H511" s="3"/>
      <c r="J511" s="12"/>
    </row>
    <row r="512" spans="3:10" x14ac:dyDescent="0.25">
      <c r="C512" s="3"/>
      <c r="D512" s="3"/>
      <c r="E512" s="3"/>
      <c r="F512" s="3"/>
      <c r="H512" s="3"/>
      <c r="J512" s="12"/>
    </row>
    <row r="513" spans="3:10" x14ac:dyDescent="0.25">
      <c r="C513" s="3"/>
      <c r="D513" s="3"/>
      <c r="E513" s="3"/>
      <c r="F513" s="3"/>
      <c r="H513" s="3"/>
      <c r="J513" s="12"/>
    </row>
    <row r="514" spans="3:10" x14ac:dyDescent="0.25">
      <c r="C514" s="3"/>
      <c r="D514" s="3"/>
      <c r="E514" s="3"/>
      <c r="F514" s="3"/>
      <c r="H514" s="3"/>
      <c r="J514" s="12"/>
    </row>
    <row r="515" spans="3:10" x14ac:dyDescent="0.25">
      <c r="C515" s="3"/>
      <c r="D515" s="3"/>
      <c r="E515" s="3"/>
      <c r="F515" s="3"/>
      <c r="H515" s="3"/>
      <c r="J515" s="12"/>
    </row>
    <row r="516" spans="3:10" x14ac:dyDescent="0.25">
      <c r="C516" s="3"/>
      <c r="D516" s="3"/>
      <c r="E516" s="3"/>
      <c r="F516" s="3"/>
      <c r="H516" s="3"/>
      <c r="J516" s="12"/>
    </row>
    <row r="517" spans="3:10" x14ac:dyDescent="0.25">
      <c r="C517" s="3"/>
      <c r="D517" s="3"/>
      <c r="E517" s="3"/>
      <c r="F517" s="3"/>
      <c r="H517" s="3"/>
      <c r="J517" s="12"/>
    </row>
    <row r="518" spans="3:10" x14ac:dyDescent="0.25">
      <c r="C518" s="3"/>
      <c r="D518" s="3"/>
      <c r="E518" s="3"/>
      <c r="F518" s="3"/>
      <c r="H518" s="3"/>
      <c r="J518" s="12"/>
    </row>
    <row r="519" spans="3:10" x14ac:dyDescent="0.25">
      <c r="C519" s="3"/>
      <c r="D519" s="3"/>
      <c r="E519" s="3"/>
      <c r="F519" s="3"/>
      <c r="H519" s="3"/>
      <c r="J519" s="12"/>
    </row>
    <row r="520" spans="3:10" x14ac:dyDescent="0.25">
      <c r="C520" s="3"/>
      <c r="D520" s="3"/>
      <c r="E520" s="3"/>
      <c r="F520" s="3"/>
      <c r="H520" s="3"/>
      <c r="J520" s="12"/>
    </row>
    <row r="521" spans="3:10" x14ac:dyDescent="0.25">
      <c r="C521" s="3"/>
      <c r="D521" s="3"/>
      <c r="E521" s="3"/>
      <c r="F521" s="3"/>
      <c r="H521" s="3"/>
      <c r="J521" s="12"/>
    </row>
    <row r="522" spans="3:10" x14ac:dyDescent="0.25">
      <c r="C522" s="3"/>
      <c r="D522" s="3"/>
      <c r="E522" s="3"/>
      <c r="F522" s="3"/>
      <c r="H522" s="3"/>
      <c r="J522" s="12"/>
    </row>
    <row r="523" spans="3:10" x14ac:dyDescent="0.25">
      <c r="C523" s="3"/>
      <c r="D523" s="3"/>
      <c r="E523" s="3"/>
      <c r="F523" s="3"/>
      <c r="H523" s="3"/>
      <c r="J523" s="12"/>
    </row>
    <row r="524" spans="3:10" x14ac:dyDescent="0.25">
      <c r="C524" s="3"/>
      <c r="D524" s="3"/>
      <c r="E524" s="3"/>
      <c r="F524" s="3"/>
      <c r="H524" s="3"/>
      <c r="J524" s="12"/>
    </row>
    <row r="525" spans="3:10" x14ac:dyDescent="0.25">
      <c r="C525" s="3"/>
      <c r="D525" s="3"/>
      <c r="E525" s="3"/>
      <c r="F525" s="3"/>
      <c r="H525" s="3"/>
      <c r="J525" s="12"/>
    </row>
    <row r="526" spans="3:10" x14ac:dyDescent="0.25">
      <c r="C526" s="3"/>
      <c r="D526" s="3"/>
      <c r="E526" s="3"/>
      <c r="F526" s="3"/>
      <c r="H526" s="3"/>
      <c r="J526" s="12"/>
    </row>
    <row r="527" spans="3:10" x14ac:dyDescent="0.25">
      <c r="C527" s="3"/>
      <c r="D527" s="3"/>
      <c r="E527" s="3"/>
      <c r="F527" s="3"/>
      <c r="H527" s="3"/>
      <c r="J527" s="12"/>
    </row>
    <row r="528" spans="3:10" x14ac:dyDescent="0.25">
      <c r="C528" s="3"/>
      <c r="D528" s="3"/>
      <c r="E528" s="3"/>
      <c r="F528" s="3"/>
      <c r="H528" s="3"/>
      <c r="J528" s="12"/>
    </row>
    <row r="529" spans="3:10" x14ac:dyDescent="0.25">
      <c r="C529" s="3"/>
      <c r="D529" s="3"/>
      <c r="E529" s="3"/>
      <c r="F529" s="3"/>
      <c r="H529" s="3"/>
      <c r="J529" s="12"/>
    </row>
    <row r="530" spans="3:10" x14ac:dyDescent="0.25">
      <c r="C530" s="3"/>
      <c r="D530" s="3"/>
      <c r="E530" s="3"/>
      <c r="F530" s="3"/>
      <c r="H530" s="3"/>
      <c r="J530" s="12"/>
    </row>
    <row r="531" spans="3:10" x14ac:dyDescent="0.25">
      <c r="C531" s="3"/>
      <c r="D531" s="3"/>
      <c r="E531" s="3"/>
      <c r="F531" s="3"/>
      <c r="H531" s="3"/>
      <c r="J531" s="12"/>
    </row>
    <row r="532" spans="3:10" x14ac:dyDescent="0.25">
      <c r="C532" s="3"/>
      <c r="D532" s="3"/>
      <c r="E532" s="3"/>
      <c r="F532" s="3"/>
      <c r="H532" s="3"/>
      <c r="J532" s="12"/>
    </row>
    <row r="533" spans="3:10" x14ac:dyDescent="0.25">
      <c r="C533" s="3"/>
      <c r="D533" s="3"/>
      <c r="E533" s="3"/>
      <c r="F533" s="3"/>
      <c r="H533" s="3"/>
      <c r="J533" s="12"/>
    </row>
    <row r="534" spans="3:10" x14ac:dyDescent="0.25">
      <c r="C534" s="3"/>
      <c r="D534" s="3"/>
      <c r="E534" s="3"/>
      <c r="F534" s="3"/>
      <c r="H534" s="3"/>
      <c r="J534" s="12"/>
    </row>
    <row r="535" spans="3:10" x14ac:dyDescent="0.25">
      <c r="C535" s="3"/>
      <c r="D535" s="3"/>
      <c r="E535" s="3"/>
      <c r="F535" s="3"/>
      <c r="H535" s="3"/>
      <c r="J535" s="12"/>
    </row>
    <row r="536" spans="3:10" x14ac:dyDescent="0.25">
      <c r="C536" s="3"/>
      <c r="D536" s="3"/>
      <c r="E536" s="3"/>
      <c r="F536" s="3"/>
      <c r="H536" s="3"/>
      <c r="J536" s="12"/>
    </row>
    <row r="537" spans="3:10" x14ac:dyDescent="0.25">
      <c r="C537" s="3"/>
      <c r="D537" s="3"/>
      <c r="E537" s="3"/>
      <c r="F537" s="3"/>
      <c r="H537" s="3"/>
      <c r="J537" s="12"/>
    </row>
    <row r="538" spans="3:10" x14ac:dyDescent="0.25">
      <c r="C538" s="3"/>
      <c r="D538" s="3"/>
      <c r="E538" s="3"/>
      <c r="F538" s="3"/>
      <c r="H538" s="3"/>
      <c r="J538" s="12"/>
    </row>
    <row r="539" spans="3:10" x14ac:dyDescent="0.25">
      <c r="C539" s="3"/>
      <c r="D539" s="3"/>
      <c r="E539" s="3"/>
      <c r="F539" s="3"/>
      <c r="H539" s="3"/>
      <c r="J539" s="12"/>
    </row>
    <row r="540" spans="3:10" x14ac:dyDescent="0.25">
      <c r="C540" s="3"/>
      <c r="D540" s="3"/>
      <c r="E540" s="3"/>
      <c r="F540" s="3"/>
      <c r="H540" s="3"/>
      <c r="J540" s="12"/>
    </row>
    <row r="541" spans="3:10" x14ac:dyDescent="0.25">
      <c r="C541" s="3"/>
      <c r="D541" s="3"/>
      <c r="E541" s="3"/>
      <c r="F541" s="3"/>
      <c r="H541" s="3"/>
      <c r="J541" s="12"/>
    </row>
    <row r="542" spans="3:10" x14ac:dyDescent="0.25">
      <c r="C542" s="3"/>
      <c r="D542" s="3"/>
      <c r="E542" s="3"/>
      <c r="F542" s="3"/>
      <c r="H542" s="3"/>
      <c r="J542" s="12"/>
    </row>
    <row r="543" spans="3:10" x14ac:dyDescent="0.25">
      <c r="C543" s="3"/>
      <c r="D543" s="3"/>
      <c r="E543" s="3"/>
      <c r="F543" s="3"/>
      <c r="H543" s="3"/>
      <c r="J543" s="12"/>
    </row>
    <row r="544" spans="3:10" x14ac:dyDescent="0.25">
      <c r="C544" s="3"/>
      <c r="D544" s="3"/>
      <c r="E544" s="3"/>
      <c r="F544" s="3"/>
      <c r="H544" s="3"/>
      <c r="J544" s="12"/>
    </row>
    <row r="545" spans="3:10" x14ac:dyDescent="0.25">
      <c r="C545" s="3"/>
      <c r="D545" s="3"/>
      <c r="E545" s="3"/>
      <c r="F545" s="3"/>
      <c r="H545" s="3"/>
      <c r="J545" s="12"/>
    </row>
    <row r="546" spans="3:10" x14ac:dyDescent="0.25">
      <c r="C546" s="3"/>
      <c r="D546" s="3"/>
      <c r="E546" s="3"/>
      <c r="F546" s="3"/>
      <c r="H546" s="3"/>
      <c r="J546" s="12"/>
    </row>
    <row r="547" spans="3:10" x14ac:dyDescent="0.25">
      <c r="C547" s="3"/>
      <c r="D547" s="3"/>
      <c r="E547" s="3"/>
      <c r="F547" s="3"/>
      <c r="H547" s="3"/>
      <c r="J547" s="12"/>
    </row>
    <row r="548" spans="3:10" x14ac:dyDescent="0.25">
      <c r="C548" s="3"/>
      <c r="D548" s="3"/>
      <c r="E548" s="3"/>
      <c r="F548" s="3"/>
      <c r="H548" s="3"/>
      <c r="J548" s="12"/>
    </row>
    <row r="549" spans="3:10" x14ac:dyDescent="0.25">
      <c r="C549" s="3"/>
      <c r="D549" s="3"/>
      <c r="E549" s="3"/>
      <c r="F549" s="3"/>
      <c r="H549" s="3"/>
      <c r="J549" s="12"/>
    </row>
    <row r="550" spans="3:10" x14ac:dyDescent="0.25">
      <c r="C550" s="3"/>
      <c r="D550" s="3"/>
      <c r="E550" s="3"/>
      <c r="F550" s="3"/>
      <c r="H550" s="3"/>
      <c r="J550" s="12"/>
    </row>
    <row r="551" spans="3:10" x14ac:dyDescent="0.25">
      <c r="C551" s="3"/>
      <c r="D551" s="3"/>
      <c r="E551" s="3"/>
      <c r="F551" s="3"/>
      <c r="H551" s="3"/>
      <c r="J551" s="12"/>
    </row>
    <row r="552" spans="3:10" x14ac:dyDescent="0.25">
      <c r="C552" s="3"/>
      <c r="D552" s="3"/>
      <c r="E552" s="3"/>
      <c r="F552" s="3"/>
      <c r="H552" s="3"/>
      <c r="J552" s="12"/>
    </row>
    <row r="553" spans="3:10" x14ac:dyDescent="0.25">
      <c r="C553" s="3"/>
      <c r="D553" s="3"/>
      <c r="E553" s="3"/>
      <c r="F553" s="3"/>
      <c r="H553" s="3"/>
      <c r="J553" s="12"/>
    </row>
    <row r="554" spans="3:10" x14ac:dyDescent="0.25">
      <c r="C554" s="3"/>
      <c r="D554" s="3"/>
      <c r="E554" s="3"/>
      <c r="F554" s="3"/>
      <c r="H554" s="3"/>
      <c r="J554" s="12"/>
    </row>
    <row r="555" spans="3:10" x14ac:dyDescent="0.25">
      <c r="C555" s="3"/>
      <c r="D555" s="3"/>
      <c r="E555" s="3"/>
      <c r="F555" s="3"/>
      <c r="H555" s="3"/>
      <c r="J555" s="12"/>
    </row>
    <row r="556" spans="3:10" x14ac:dyDescent="0.25">
      <c r="C556" s="3"/>
      <c r="D556" s="3"/>
      <c r="E556" s="3"/>
      <c r="F556" s="3"/>
      <c r="H556" s="3"/>
      <c r="J556" s="12"/>
    </row>
    <row r="557" spans="3:10" x14ac:dyDescent="0.25">
      <c r="C557" s="3"/>
      <c r="D557" s="3"/>
      <c r="E557" s="3"/>
      <c r="F557" s="3"/>
      <c r="H557" s="3"/>
      <c r="J557" s="12"/>
    </row>
    <row r="558" spans="3:10" x14ac:dyDescent="0.25">
      <c r="C558" s="3"/>
      <c r="D558" s="3"/>
      <c r="E558" s="3"/>
      <c r="F558" s="3"/>
      <c r="H558" s="3"/>
      <c r="J558" s="12"/>
    </row>
    <row r="559" spans="3:10" x14ac:dyDescent="0.25">
      <c r="C559" s="3"/>
      <c r="D559" s="3"/>
      <c r="E559" s="3"/>
      <c r="F559" s="3"/>
      <c r="H559" s="3"/>
      <c r="J559" s="12"/>
    </row>
    <row r="560" spans="3:10" x14ac:dyDescent="0.25">
      <c r="C560" s="3"/>
      <c r="D560" s="3"/>
      <c r="E560" s="3"/>
      <c r="F560" s="3"/>
      <c r="H560" s="3"/>
      <c r="J560" s="12"/>
    </row>
    <row r="561" spans="3:10" x14ac:dyDescent="0.25">
      <c r="C561" s="3"/>
      <c r="D561" s="3"/>
      <c r="E561" s="3"/>
      <c r="F561" s="3"/>
      <c r="H561" s="3"/>
      <c r="J561" s="12"/>
    </row>
    <row r="562" spans="3:10" x14ac:dyDescent="0.25">
      <c r="C562" s="3"/>
      <c r="D562" s="3"/>
      <c r="E562" s="3"/>
      <c r="F562" s="3"/>
      <c r="H562" s="3"/>
      <c r="J562" s="12"/>
    </row>
    <row r="563" spans="3:10" x14ac:dyDescent="0.25">
      <c r="C563" s="3"/>
      <c r="D563" s="3"/>
      <c r="E563" s="3"/>
      <c r="F563" s="3"/>
      <c r="H563" s="3"/>
      <c r="J563" s="12"/>
    </row>
    <row r="564" spans="3:10" x14ac:dyDescent="0.25">
      <c r="C564" s="3"/>
      <c r="D564" s="3"/>
      <c r="E564" s="3"/>
      <c r="F564" s="3"/>
      <c r="H564" s="3"/>
      <c r="J564" s="12"/>
    </row>
    <row r="565" spans="3:10" x14ac:dyDescent="0.25">
      <c r="C565" s="3"/>
      <c r="D565" s="3"/>
      <c r="E565" s="3"/>
      <c r="F565" s="3"/>
      <c r="H565" s="3"/>
      <c r="J565" s="12"/>
    </row>
    <row r="566" spans="3:10" x14ac:dyDescent="0.25">
      <c r="C566" s="3"/>
      <c r="D566" s="3"/>
      <c r="E566" s="3"/>
      <c r="F566" s="3"/>
      <c r="H566" s="3"/>
      <c r="J566" s="12"/>
    </row>
    <row r="567" spans="3:10" x14ac:dyDescent="0.25">
      <c r="C567" s="3"/>
      <c r="D567" s="3"/>
      <c r="E567" s="3"/>
      <c r="F567" s="3"/>
      <c r="H567" s="3"/>
      <c r="J567" s="12"/>
    </row>
    <row r="568" spans="3:10" x14ac:dyDescent="0.25">
      <c r="C568" s="3"/>
      <c r="D568" s="3"/>
      <c r="E568" s="3"/>
      <c r="F568" s="3"/>
      <c r="H568" s="3"/>
      <c r="J568" s="12"/>
    </row>
    <row r="569" spans="3:10" x14ac:dyDescent="0.25">
      <c r="C569" s="3"/>
      <c r="D569" s="3"/>
      <c r="E569" s="3"/>
      <c r="F569" s="3"/>
      <c r="H569" s="3"/>
      <c r="J569" s="12"/>
    </row>
    <row r="570" spans="3:10" x14ac:dyDescent="0.25">
      <c r="C570" s="3"/>
      <c r="D570" s="3"/>
      <c r="E570" s="3"/>
      <c r="F570" s="3"/>
      <c r="H570" s="3"/>
      <c r="J570" s="12"/>
    </row>
    <row r="571" spans="3:10" x14ac:dyDescent="0.25">
      <c r="C571" s="3"/>
      <c r="D571" s="3"/>
      <c r="E571" s="3"/>
      <c r="F571" s="3"/>
      <c r="H571" s="3"/>
      <c r="J571" s="12"/>
    </row>
    <row r="572" spans="3:10" x14ac:dyDescent="0.25">
      <c r="C572" s="3"/>
      <c r="D572" s="3"/>
      <c r="E572" s="3"/>
      <c r="F572" s="3"/>
      <c r="H572" s="3"/>
      <c r="J572" s="12"/>
    </row>
    <row r="573" spans="3:10" x14ac:dyDescent="0.25">
      <c r="C573" s="3"/>
      <c r="D573" s="3"/>
      <c r="E573" s="3"/>
      <c r="F573" s="3"/>
      <c r="H573" s="3"/>
      <c r="J573" s="12"/>
    </row>
    <row r="574" spans="3:10" x14ac:dyDescent="0.25">
      <c r="C574" s="3"/>
      <c r="D574" s="3"/>
      <c r="E574" s="3"/>
      <c r="F574" s="3"/>
      <c r="H574" s="3"/>
      <c r="J574" s="12"/>
    </row>
    <row r="575" spans="3:10" x14ac:dyDescent="0.25">
      <c r="C575" s="3"/>
      <c r="D575" s="3"/>
      <c r="E575" s="3"/>
      <c r="F575" s="3"/>
      <c r="H575" s="3"/>
      <c r="J575" s="12"/>
    </row>
    <row r="576" spans="3:10" x14ac:dyDescent="0.25">
      <c r="C576" s="3"/>
      <c r="D576" s="3"/>
      <c r="E576" s="3"/>
      <c r="F576" s="3"/>
      <c r="H576" s="3"/>
      <c r="J576" s="12"/>
    </row>
    <row r="577" spans="3:10" x14ac:dyDescent="0.25">
      <c r="C577" s="3"/>
      <c r="D577" s="3"/>
      <c r="E577" s="3"/>
      <c r="F577" s="3"/>
      <c r="H577" s="3"/>
      <c r="J577" s="12"/>
    </row>
    <row r="578" spans="3:10" x14ac:dyDescent="0.25">
      <c r="C578" s="3"/>
      <c r="D578" s="3"/>
      <c r="E578" s="3"/>
      <c r="F578" s="3"/>
      <c r="H578" s="3"/>
      <c r="J578" s="12"/>
    </row>
    <row r="579" spans="3:10" x14ac:dyDescent="0.25">
      <c r="C579" s="3"/>
      <c r="D579" s="3"/>
      <c r="E579" s="3"/>
      <c r="F579" s="3"/>
      <c r="H579" s="3"/>
      <c r="J579" s="12"/>
    </row>
    <row r="580" spans="3:10" x14ac:dyDescent="0.25">
      <c r="C580" s="3"/>
      <c r="D580" s="3"/>
      <c r="E580" s="3"/>
      <c r="F580" s="3"/>
      <c r="H580" s="3"/>
      <c r="J580" s="12"/>
    </row>
    <row r="581" spans="3:10" x14ac:dyDescent="0.25">
      <c r="C581" s="3"/>
      <c r="D581" s="3"/>
      <c r="E581" s="3"/>
      <c r="F581" s="3"/>
      <c r="H581" s="3"/>
      <c r="J581" s="12"/>
    </row>
    <row r="582" spans="3:10" x14ac:dyDescent="0.25">
      <c r="C582" s="3"/>
      <c r="D582" s="3"/>
      <c r="E582" s="3"/>
      <c r="F582" s="3"/>
      <c r="H582" s="3"/>
      <c r="J582" s="12"/>
    </row>
    <row r="583" spans="3:10" x14ac:dyDescent="0.25">
      <c r="C583" s="3"/>
      <c r="D583" s="3"/>
      <c r="E583" s="3"/>
      <c r="F583" s="3"/>
      <c r="H583" s="3"/>
      <c r="J583" s="12"/>
    </row>
    <row r="584" spans="3:10" x14ac:dyDescent="0.25">
      <c r="C584" s="3"/>
      <c r="D584" s="3"/>
      <c r="E584" s="3"/>
      <c r="F584" s="3"/>
      <c r="H584" s="3"/>
      <c r="J584" s="12"/>
    </row>
    <row r="585" spans="3:10" x14ac:dyDescent="0.25">
      <c r="C585" s="3"/>
      <c r="D585" s="3"/>
      <c r="E585" s="3"/>
      <c r="F585" s="3"/>
      <c r="H585" s="3"/>
      <c r="J585" s="12"/>
    </row>
    <row r="586" spans="3:10" x14ac:dyDescent="0.25">
      <c r="C586" s="3"/>
      <c r="D586" s="3"/>
      <c r="E586" s="3"/>
      <c r="F586" s="3"/>
      <c r="H586" s="3"/>
      <c r="J586" s="12"/>
    </row>
    <row r="587" spans="3:10" x14ac:dyDescent="0.25">
      <c r="C587" s="3"/>
      <c r="D587" s="3"/>
      <c r="E587" s="3"/>
      <c r="F587" s="3"/>
      <c r="H587" s="3"/>
      <c r="J587" s="12"/>
    </row>
    <row r="588" spans="3:10" x14ac:dyDescent="0.25">
      <c r="C588" s="3"/>
      <c r="D588" s="3"/>
      <c r="E588" s="3"/>
      <c r="F588" s="3"/>
      <c r="H588" s="3"/>
      <c r="J588" s="12"/>
    </row>
    <row r="589" spans="3:10" x14ac:dyDescent="0.25">
      <c r="C589" s="3"/>
      <c r="D589" s="3"/>
      <c r="E589" s="3"/>
      <c r="F589" s="3"/>
      <c r="H589" s="3"/>
      <c r="J589" s="12"/>
    </row>
    <row r="590" spans="3:10" x14ac:dyDescent="0.25">
      <c r="C590" s="3"/>
      <c r="D590" s="3"/>
      <c r="E590" s="3"/>
      <c r="F590" s="3"/>
      <c r="H590" s="3"/>
      <c r="J590" s="12"/>
    </row>
    <row r="591" spans="3:10" x14ac:dyDescent="0.25">
      <c r="C591" s="3"/>
      <c r="D591" s="3"/>
      <c r="E591" s="3"/>
      <c r="F591" s="3"/>
      <c r="H591" s="3"/>
      <c r="J591" s="12"/>
    </row>
    <row r="592" spans="3:10" x14ac:dyDescent="0.25">
      <c r="C592" s="3"/>
      <c r="D592" s="3"/>
      <c r="E592" s="3"/>
      <c r="F592" s="3"/>
      <c r="H592" s="3"/>
      <c r="J592" s="12"/>
    </row>
    <row r="593" spans="3:10" x14ac:dyDescent="0.25">
      <c r="C593" s="3"/>
      <c r="D593" s="3"/>
      <c r="E593" s="3"/>
      <c r="F593" s="3"/>
      <c r="H593" s="3"/>
      <c r="J593" s="12"/>
    </row>
    <row r="594" spans="3:10" x14ac:dyDescent="0.25">
      <c r="C594" s="3"/>
      <c r="D594" s="3"/>
      <c r="E594" s="3"/>
      <c r="F594" s="3"/>
      <c r="H594" s="3"/>
      <c r="J594" s="12"/>
    </row>
    <row r="595" spans="3:10" x14ac:dyDescent="0.25">
      <c r="C595" s="3"/>
      <c r="D595" s="3"/>
      <c r="E595" s="3"/>
      <c r="F595" s="3"/>
      <c r="H595" s="3"/>
      <c r="J595" s="12"/>
    </row>
    <row r="596" spans="3:10" x14ac:dyDescent="0.25">
      <c r="C596" s="3"/>
      <c r="D596" s="3"/>
      <c r="E596" s="3"/>
      <c r="F596" s="3"/>
      <c r="H596" s="3"/>
      <c r="J596" s="12"/>
    </row>
    <row r="597" spans="3:10" x14ac:dyDescent="0.25">
      <c r="C597" s="3"/>
      <c r="D597" s="3"/>
      <c r="E597" s="3"/>
      <c r="F597" s="3"/>
      <c r="H597" s="3"/>
      <c r="J597" s="12"/>
    </row>
    <row r="598" spans="3:10" x14ac:dyDescent="0.25">
      <c r="C598" s="3"/>
      <c r="D598" s="3"/>
      <c r="E598" s="3"/>
      <c r="F598" s="3"/>
      <c r="H598" s="3"/>
      <c r="J598" s="12"/>
    </row>
    <row r="599" spans="3:10" x14ac:dyDescent="0.25">
      <c r="C599" s="3"/>
      <c r="D599" s="3"/>
      <c r="E599" s="3"/>
      <c r="F599" s="3"/>
      <c r="H599" s="3"/>
      <c r="J599" s="12"/>
    </row>
    <row r="600" spans="3:10" x14ac:dyDescent="0.25">
      <c r="C600" s="3"/>
      <c r="D600" s="3"/>
      <c r="E600" s="3"/>
      <c r="F600" s="3"/>
      <c r="H600" s="3"/>
      <c r="J600" s="12"/>
    </row>
    <row r="601" spans="3:10" x14ac:dyDescent="0.25">
      <c r="C601" s="3"/>
      <c r="D601" s="3"/>
      <c r="E601" s="3"/>
      <c r="F601" s="3"/>
      <c r="H601" s="3"/>
      <c r="J601" s="12"/>
    </row>
    <row r="602" spans="3:10" x14ac:dyDescent="0.25">
      <c r="C602" s="3"/>
      <c r="D602" s="3"/>
      <c r="E602" s="3"/>
      <c r="F602" s="3"/>
      <c r="H602" s="3"/>
      <c r="J602" s="12"/>
    </row>
    <row r="603" spans="3:10" x14ac:dyDescent="0.25">
      <c r="C603" s="3"/>
      <c r="D603" s="3"/>
      <c r="E603" s="3"/>
      <c r="F603" s="3"/>
      <c r="H603" s="3"/>
      <c r="J603" s="12"/>
    </row>
    <row r="604" spans="3:10" x14ac:dyDescent="0.25">
      <c r="C604" s="3"/>
      <c r="D604" s="3"/>
      <c r="E604" s="3"/>
      <c r="F604" s="3"/>
      <c r="H604" s="3"/>
      <c r="J604" s="12"/>
    </row>
    <row r="605" spans="3:10" x14ac:dyDescent="0.25">
      <c r="C605" s="3"/>
      <c r="D605" s="3"/>
      <c r="E605" s="3"/>
      <c r="F605" s="3"/>
      <c r="H605" s="3"/>
      <c r="J605" s="12"/>
    </row>
    <row r="606" spans="3:10" x14ac:dyDescent="0.25">
      <c r="C606" s="3"/>
      <c r="D606" s="3"/>
      <c r="E606" s="3"/>
      <c r="F606" s="3"/>
      <c r="H606" s="3"/>
      <c r="J606" s="12"/>
    </row>
    <row r="607" spans="3:10" x14ac:dyDescent="0.25">
      <c r="C607" s="3"/>
      <c r="D607" s="3"/>
      <c r="E607" s="3"/>
      <c r="F607" s="3"/>
      <c r="H607" s="3"/>
      <c r="J607" s="12"/>
    </row>
    <row r="608" spans="3:10" x14ac:dyDescent="0.25">
      <c r="C608" s="3"/>
      <c r="D608" s="3"/>
      <c r="E608" s="3"/>
      <c r="F608" s="3"/>
      <c r="H608" s="3"/>
      <c r="J608" s="12"/>
    </row>
    <row r="609" spans="3:10" x14ac:dyDescent="0.25">
      <c r="C609" s="3"/>
      <c r="D609" s="3"/>
      <c r="E609" s="3"/>
      <c r="F609" s="3"/>
      <c r="H609" s="3"/>
      <c r="J609" s="12"/>
    </row>
    <row r="610" spans="3:10" x14ac:dyDescent="0.25">
      <c r="C610" s="3"/>
      <c r="D610" s="3"/>
      <c r="E610" s="3"/>
      <c r="F610" s="3"/>
      <c r="H610" s="3"/>
      <c r="J610" s="12"/>
    </row>
    <row r="611" spans="3:10" x14ac:dyDescent="0.25">
      <c r="C611" s="3"/>
      <c r="D611" s="3"/>
      <c r="E611" s="3"/>
      <c r="F611" s="3"/>
      <c r="H611" s="3"/>
      <c r="J611" s="12"/>
    </row>
    <row r="612" spans="3:10" x14ac:dyDescent="0.25">
      <c r="C612" s="3"/>
      <c r="D612" s="3"/>
      <c r="E612" s="3"/>
      <c r="F612" s="3"/>
      <c r="H612" s="3"/>
      <c r="J612" s="12"/>
    </row>
    <row r="613" spans="3:10" x14ac:dyDescent="0.25">
      <c r="C613" s="3"/>
      <c r="D613" s="3"/>
      <c r="E613" s="3"/>
      <c r="F613" s="3"/>
      <c r="H613" s="3"/>
      <c r="J613" s="12"/>
    </row>
    <row r="614" spans="3:10" x14ac:dyDescent="0.25">
      <c r="C614" s="3"/>
      <c r="D614" s="3"/>
      <c r="E614" s="3"/>
      <c r="F614" s="3"/>
      <c r="H614" s="3"/>
      <c r="J614" s="12"/>
    </row>
    <row r="615" spans="3:10" x14ac:dyDescent="0.25">
      <c r="C615" s="3"/>
      <c r="D615" s="3"/>
      <c r="E615" s="3"/>
      <c r="F615" s="3"/>
      <c r="H615" s="3"/>
      <c r="J615" s="12"/>
    </row>
    <row r="616" spans="3:10" x14ac:dyDescent="0.25">
      <c r="C616" s="3"/>
      <c r="D616" s="3"/>
      <c r="E616" s="3"/>
      <c r="F616" s="3"/>
      <c r="H616" s="3"/>
      <c r="J616" s="12"/>
    </row>
    <row r="617" spans="3:10" x14ac:dyDescent="0.25">
      <c r="C617" s="3"/>
      <c r="D617" s="3"/>
      <c r="E617" s="3"/>
      <c r="F617" s="3"/>
      <c r="H617" s="3"/>
      <c r="J617" s="12"/>
    </row>
    <row r="618" spans="3:10" x14ac:dyDescent="0.25">
      <c r="C618" s="3"/>
      <c r="D618" s="3"/>
      <c r="E618" s="3"/>
      <c r="F618" s="3"/>
      <c r="H618" s="3"/>
      <c r="J618" s="12"/>
    </row>
    <row r="619" spans="3:10" x14ac:dyDescent="0.25">
      <c r="C619" s="3"/>
      <c r="D619" s="3"/>
      <c r="E619" s="3"/>
      <c r="F619" s="3"/>
      <c r="H619" s="3"/>
      <c r="J619" s="12"/>
    </row>
    <row r="620" spans="3:10" x14ac:dyDescent="0.25">
      <c r="C620" s="3"/>
      <c r="D620" s="3"/>
      <c r="E620" s="3"/>
      <c r="F620" s="3"/>
      <c r="H620" s="3"/>
      <c r="J620" s="12"/>
    </row>
    <row r="621" spans="3:10" x14ac:dyDescent="0.25">
      <c r="C621" s="3"/>
      <c r="D621" s="3"/>
      <c r="E621" s="3"/>
      <c r="F621" s="3"/>
      <c r="H621" s="3"/>
      <c r="J621" s="12"/>
    </row>
    <row r="622" spans="3:10" x14ac:dyDescent="0.25">
      <c r="C622" s="3"/>
      <c r="D622" s="3"/>
      <c r="E622" s="3"/>
      <c r="F622" s="3"/>
      <c r="H622" s="3"/>
      <c r="J622" s="12"/>
    </row>
    <row r="623" spans="3:10" x14ac:dyDescent="0.25">
      <c r="C623" s="3"/>
      <c r="D623" s="3"/>
      <c r="E623" s="3"/>
      <c r="F623" s="3"/>
      <c r="H623" s="3"/>
      <c r="J623" s="12"/>
    </row>
    <row r="624" spans="3:10" x14ac:dyDescent="0.25">
      <c r="C624" s="3"/>
      <c r="D624" s="3"/>
      <c r="E624" s="3"/>
      <c r="F624" s="3"/>
      <c r="H624" s="3"/>
      <c r="J624" s="12"/>
    </row>
    <row r="625" spans="3:10" x14ac:dyDescent="0.25">
      <c r="C625" s="3"/>
      <c r="D625" s="3"/>
      <c r="E625" s="3"/>
      <c r="F625" s="3"/>
      <c r="H625" s="3"/>
      <c r="J625" s="12"/>
    </row>
    <row r="626" spans="3:10" x14ac:dyDescent="0.25">
      <c r="C626" s="3"/>
      <c r="D626" s="3"/>
      <c r="E626" s="3"/>
      <c r="F626" s="3"/>
      <c r="H626" s="3"/>
      <c r="J626" s="12"/>
    </row>
    <row r="627" spans="3:10" x14ac:dyDescent="0.25">
      <c r="C627" s="3"/>
      <c r="D627" s="3"/>
      <c r="E627" s="3"/>
      <c r="F627" s="3"/>
      <c r="H627" s="3"/>
      <c r="J627" s="12"/>
    </row>
    <row r="628" spans="3:10" x14ac:dyDescent="0.25">
      <c r="C628" s="3"/>
      <c r="D628" s="3"/>
      <c r="E628" s="3"/>
      <c r="F628" s="3"/>
      <c r="H628" s="3"/>
      <c r="J628" s="12"/>
    </row>
    <row r="629" spans="3:10" x14ac:dyDescent="0.25">
      <c r="C629" s="3"/>
      <c r="D629" s="3"/>
      <c r="E629" s="3"/>
      <c r="F629" s="3"/>
      <c r="H629" s="3"/>
      <c r="J629" s="12"/>
    </row>
    <row r="630" spans="3:10" x14ac:dyDescent="0.25">
      <c r="C630" s="3"/>
      <c r="D630" s="3"/>
      <c r="E630" s="3"/>
      <c r="F630" s="3"/>
      <c r="H630" s="3"/>
      <c r="J630" s="12"/>
    </row>
    <row r="631" spans="3:10" x14ac:dyDescent="0.25">
      <c r="C631" s="3"/>
      <c r="D631" s="3"/>
      <c r="E631" s="3"/>
      <c r="F631" s="3"/>
      <c r="H631" s="3"/>
      <c r="J631" s="12"/>
    </row>
    <row r="632" spans="3:10" x14ac:dyDescent="0.25">
      <c r="C632" s="3"/>
      <c r="D632" s="3"/>
      <c r="E632" s="3"/>
      <c r="F632" s="3"/>
      <c r="H632" s="3"/>
      <c r="J632" s="12"/>
    </row>
    <row r="633" spans="3:10" x14ac:dyDescent="0.25">
      <c r="C633" s="3"/>
      <c r="D633" s="3"/>
      <c r="E633" s="3"/>
      <c r="F633" s="3"/>
      <c r="H633" s="3"/>
      <c r="J633" s="12"/>
    </row>
    <row r="634" spans="3:10" x14ac:dyDescent="0.25">
      <c r="C634" s="3"/>
      <c r="D634" s="3"/>
      <c r="E634" s="3"/>
      <c r="F634" s="3"/>
      <c r="H634" s="3"/>
      <c r="J634" s="12"/>
    </row>
    <row r="635" spans="3:10" x14ac:dyDescent="0.25">
      <c r="C635" s="3"/>
      <c r="D635" s="3"/>
      <c r="E635" s="3"/>
      <c r="F635" s="3"/>
      <c r="H635" s="3"/>
      <c r="J635" s="12"/>
    </row>
    <row r="636" spans="3:10" x14ac:dyDescent="0.25">
      <c r="C636" s="3"/>
      <c r="D636" s="3"/>
      <c r="E636" s="3"/>
      <c r="F636" s="3"/>
      <c r="H636" s="3"/>
      <c r="J636" s="12"/>
    </row>
    <row r="637" spans="3:10" x14ac:dyDescent="0.25">
      <c r="C637" s="3"/>
      <c r="D637" s="3"/>
      <c r="E637" s="3"/>
      <c r="F637" s="3"/>
      <c r="H637" s="3"/>
      <c r="J637" s="12"/>
    </row>
    <row r="638" spans="3:10" x14ac:dyDescent="0.25">
      <c r="C638" s="3"/>
      <c r="D638" s="3"/>
      <c r="E638" s="3"/>
      <c r="F638" s="3"/>
      <c r="H638" s="3"/>
      <c r="J638" s="12"/>
    </row>
    <row r="639" spans="3:10" x14ac:dyDescent="0.25">
      <c r="C639" s="3"/>
      <c r="D639" s="3"/>
      <c r="E639" s="3"/>
      <c r="F639" s="3"/>
      <c r="H639" s="3"/>
      <c r="J639" s="12"/>
    </row>
    <row r="640" spans="3:10" x14ac:dyDescent="0.25">
      <c r="C640" s="3"/>
      <c r="D640" s="3"/>
      <c r="E640" s="3"/>
      <c r="F640" s="3"/>
      <c r="H640" s="3"/>
      <c r="J640" s="12"/>
    </row>
    <row r="641" spans="3:10" x14ac:dyDescent="0.25">
      <c r="C641" s="3"/>
      <c r="D641" s="3"/>
      <c r="E641" s="3"/>
      <c r="F641" s="3"/>
      <c r="H641" s="3"/>
      <c r="J641" s="12"/>
    </row>
    <row r="642" spans="3:10" x14ac:dyDescent="0.25">
      <c r="C642" s="3"/>
      <c r="D642" s="3"/>
      <c r="E642" s="3"/>
      <c r="F642" s="3"/>
      <c r="H642" s="3"/>
      <c r="J642" s="12"/>
    </row>
    <row r="643" spans="3:10" x14ac:dyDescent="0.25">
      <c r="C643" s="3"/>
      <c r="D643" s="3"/>
      <c r="E643" s="3"/>
      <c r="F643" s="3"/>
      <c r="H643" s="3"/>
      <c r="J643" s="12"/>
    </row>
    <row r="644" spans="3:10" x14ac:dyDescent="0.25">
      <c r="C644" s="3"/>
      <c r="D644" s="3"/>
      <c r="E644" s="3"/>
      <c r="F644" s="3"/>
      <c r="H644" s="3"/>
      <c r="J644" s="12"/>
    </row>
    <row r="645" spans="3:10" x14ac:dyDescent="0.25">
      <c r="C645" s="3"/>
      <c r="D645" s="3"/>
      <c r="E645" s="3"/>
      <c r="F645" s="3"/>
      <c r="H645" s="3"/>
      <c r="J645" s="12"/>
    </row>
    <row r="646" spans="3:10" x14ac:dyDescent="0.25">
      <c r="C646" s="3"/>
      <c r="D646" s="3"/>
      <c r="E646" s="3"/>
      <c r="F646" s="3"/>
      <c r="H646" s="3"/>
      <c r="J646" s="12"/>
    </row>
    <row r="647" spans="3:10" x14ac:dyDescent="0.25">
      <c r="C647" s="3"/>
      <c r="D647" s="3"/>
      <c r="E647" s="3"/>
      <c r="F647" s="3"/>
      <c r="H647" s="3"/>
      <c r="J647" s="12"/>
    </row>
    <row r="648" spans="3:10" x14ac:dyDescent="0.25">
      <c r="C648" s="3"/>
      <c r="D648" s="3"/>
      <c r="E648" s="3"/>
      <c r="F648" s="3"/>
      <c r="H648" s="3"/>
      <c r="J648" s="12"/>
    </row>
    <row r="649" spans="3:10" x14ac:dyDescent="0.25">
      <c r="C649" s="3"/>
      <c r="D649" s="3"/>
      <c r="E649" s="3"/>
      <c r="F649" s="3"/>
      <c r="H649" s="3"/>
      <c r="J649" s="12"/>
    </row>
    <row r="650" spans="3:10" x14ac:dyDescent="0.25">
      <c r="C650" s="3"/>
      <c r="D650" s="3"/>
      <c r="E650" s="3"/>
      <c r="F650" s="3"/>
      <c r="H650" s="3"/>
      <c r="J650" s="12"/>
    </row>
    <row r="651" spans="3:10" x14ac:dyDescent="0.25">
      <c r="C651" s="3"/>
      <c r="D651" s="3"/>
      <c r="E651" s="3"/>
      <c r="F651" s="3"/>
      <c r="H651" s="3"/>
      <c r="J651" s="12"/>
    </row>
    <row r="652" spans="3:10" x14ac:dyDescent="0.25">
      <c r="C652" s="3"/>
      <c r="D652" s="3"/>
      <c r="E652" s="3"/>
      <c r="F652" s="3"/>
      <c r="H652" s="3"/>
      <c r="J652" s="12"/>
    </row>
    <row r="653" spans="3:10" x14ac:dyDescent="0.25">
      <c r="C653" s="3"/>
      <c r="D653" s="3"/>
      <c r="E653" s="3"/>
      <c r="F653" s="3"/>
      <c r="H653" s="3"/>
      <c r="J653" s="12"/>
    </row>
    <row r="654" spans="3:10" x14ac:dyDescent="0.25">
      <c r="C654" s="3"/>
      <c r="D654" s="3"/>
      <c r="E654" s="3"/>
      <c r="F654" s="3"/>
      <c r="H654" s="3"/>
      <c r="J654" s="12"/>
    </row>
    <row r="655" spans="3:10" x14ac:dyDescent="0.25">
      <c r="C655" s="3"/>
      <c r="D655" s="3"/>
      <c r="E655" s="3"/>
      <c r="F655" s="3"/>
      <c r="H655" s="3"/>
      <c r="J655" s="12"/>
    </row>
    <row r="656" spans="3:10" x14ac:dyDescent="0.25">
      <c r="C656" s="3"/>
      <c r="D656" s="3"/>
      <c r="E656" s="3"/>
      <c r="F656" s="3"/>
      <c r="H656" s="3"/>
      <c r="J656" s="12"/>
    </row>
    <row r="657" spans="3:10" x14ac:dyDescent="0.25">
      <c r="C657" s="3"/>
      <c r="D657" s="3"/>
      <c r="E657" s="3"/>
      <c r="F657" s="3"/>
      <c r="H657" s="3"/>
      <c r="J657" s="12"/>
    </row>
    <row r="658" spans="3:10" x14ac:dyDescent="0.25">
      <c r="C658" s="3"/>
      <c r="D658" s="3"/>
      <c r="E658" s="3"/>
      <c r="F658" s="3"/>
      <c r="H658" s="3"/>
      <c r="J658" s="12"/>
    </row>
    <row r="659" spans="3:10" x14ac:dyDescent="0.25">
      <c r="C659" s="3"/>
      <c r="D659" s="3"/>
      <c r="E659" s="3"/>
      <c r="F659" s="3"/>
      <c r="H659" s="3"/>
      <c r="J659" s="12"/>
    </row>
    <row r="660" spans="3:10" x14ac:dyDescent="0.25">
      <c r="C660" s="3"/>
      <c r="D660" s="3"/>
      <c r="E660" s="3"/>
      <c r="F660" s="3"/>
      <c r="H660" s="3"/>
      <c r="J660" s="12"/>
    </row>
    <row r="661" spans="3:10" x14ac:dyDescent="0.25">
      <c r="C661" s="3"/>
      <c r="D661" s="3"/>
      <c r="E661" s="3"/>
      <c r="F661" s="3"/>
      <c r="H661" s="3"/>
      <c r="J661" s="12"/>
    </row>
  </sheetData>
  <phoneticPr fontId="3" type="noConversion"/>
  <pageMargins left="0.7" right="0.7" top="0.75" bottom="0.75" header="0.3" footer="0.3"/>
  <pageSetup scale="64" orientation="landscape" r:id="rId1"/>
  <rowBreaks count="3" manualBreakCount="3">
    <brk id="44" max="16383" man="1"/>
    <brk id="100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2"/>
  <sheetViews>
    <sheetView zoomScaleNormal="100" zoomScaleSheetLayoutView="9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18.42578125" customWidth="1"/>
    <col min="2" max="2" width="42.42578125" bestFit="1" customWidth="1"/>
    <col min="3" max="3" width="13.28515625" style="3" bestFit="1" customWidth="1"/>
    <col min="4" max="4" width="13.28515625" style="1" bestFit="1" customWidth="1"/>
    <col min="5" max="6" width="13.28515625" style="3" bestFit="1" customWidth="1"/>
    <col min="7" max="7" width="12.42578125" hidden="1" customWidth="1"/>
    <col min="8" max="8" width="12.5703125" style="3" customWidth="1"/>
    <col min="9" max="9" width="2.7109375" customWidth="1"/>
    <col min="10" max="10" width="10" style="12" customWidth="1"/>
    <col min="11" max="11" width="2.7109375" customWidth="1"/>
    <col min="12" max="13" width="12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1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1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220</v>
      </c>
      <c r="B5" t="s">
        <v>204</v>
      </c>
      <c r="C5" s="3">
        <v>235331.35</v>
      </c>
      <c r="D5" s="1">
        <v>238072.15</v>
      </c>
      <c r="E5" s="3">
        <v>222755.91</v>
      </c>
      <c r="F5" s="3">
        <v>230605.04</v>
      </c>
      <c r="G5" s="3">
        <v>132071.51</v>
      </c>
      <c r="H5" s="3">
        <f>G5/7*12</f>
        <v>226408.30285714287</v>
      </c>
      <c r="J5" s="12">
        <v>225000</v>
      </c>
      <c r="L5" s="2">
        <f>(F5+C5+D5+E5+H5)/5</f>
        <v>230634.55057142861</v>
      </c>
      <c r="M5" s="2">
        <f>(E5+H5+F5)/3</f>
        <v>226589.75095238097</v>
      </c>
    </row>
    <row r="6" spans="1:13" x14ac:dyDescent="0.25">
      <c r="A6" t="s">
        <v>1002</v>
      </c>
      <c r="B6" t="s">
        <v>1003</v>
      </c>
      <c r="C6" s="3">
        <v>0</v>
      </c>
      <c r="D6" s="1">
        <v>0</v>
      </c>
      <c r="E6" s="3">
        <v>0</v>
      </c>
      <c r="F6" s="3">
        <v>21966.7</v>
      </c>
      <c r="G6" s="3">
        <v>22630.11</v>
      </c>
      <c r="H6" s="3">
        <v>22630.11</v>
      </c>
      <c r="J6" s="12">
        <v>22700</v>
      </c>
      <c r="L6" s="2">
        <f t="shared" ref="L6:L10" si="0">(F6+C6+D6+E6+H6)/5</f>
        <v>8919.3619999999992</v>
      </c>
      <c r="M6" s="2">
        <f t="shared" ref="M6:M10" si="1">(E6+H6+F6)/3</f>
        <v>14865.603333333333</v>
      </c>
    </row>
    <row r="7" spans="1:13" x14ac:dyDescent="0.25">
      <c r="A7" t="s">
        <v>221</v>
      </c>
      <c r="B7" t="s">
        <v>222</v>
      </c>
      <c r="C7" s="3">
        <v>68424.59</v>
      </c>
      <c r="D7" s="1">
        <v>73097.19</v>
      </c>
      <c r="E7" s="3">
        <v>47357.57</v>
      </c>
      <c r="F7" s="3">
        <v>25107.119999999999</v>
      </c>
      <c r="G7" s="3">
        <v>47173.279999999999</v>
      </c>
      <c r="H7" s="3">
        <v>50000</v>
      </c>
      <c r="J7" s="12">
        <v>50000</v>
      </c>
      <c r="L7" s="2">
        <f t="shared" si="0"/>
        <v>52797.293999999994</v>
      </c>
      <c r="M7" s="2">
        <f t="shared" si="1"/>
        <v>40821.563333333332</v>
      </c>
    </row>
    <row r="8" spans="1:13" x14ac:dyDescent="0.25">
      <c r="A8" t="s">
        <v>223</v>
      </c>
      <c r="B8" t="s">
        <v>116</v>
      </c>
      <c r="C8" s="3">
        <v>143.21</v>
      </c>
      <c r="D8" s="1">
        <v>315.14999999999998</v>
      </c>
      <c r="E8" s="3">
        <v>2042.43</v>
      </c>
      <c r="F8" s="3">
        <v>4911.55</v>
      </c>
      <c r="G8" s="3">
        <v>4547.82</v>
      </c>
      <c r="H8" s="3">
        <f>G8/9*12</f>
        <v>6063.7599999999993</v>
      </c>
      <c r="J8" s="12">
        <v>6000</v>
      </c>
      <c r="L8" s="2">
        <f t="shared" si="0"/>
        <v>2695.22</v>
      </c>
      <c r="M8" s="2">
        <f t="shared" si="1"/>
        <v>4339.2466666666669</v>
      </c>
    </row>
    <row r="9" spans="1:13" x14ac:dyDescent="0.25">
      <c r="A9" t="s">
        <v>290</v>
      </c>
      <c r="B9" t="s">
        <v>117</v>
      </c>
      <c r="C9" s="3">
        <v>890.29</v>
      </c>
      <c r="D9" s="1">
        <v>894.4</v>
      </c>
      <c r="E9" s="3">
        <v>787.6</v>
      </c>
      <c r="F9" s="3">
        <v>1579.6</v>
      </c>
      <c r="G9" s="3">
        <v>603.57000000000005</v>
      </c>
      <c r="H9" s="3">
        <v>603.57000000000005</v>
      </c>
      <c r="J9" s="12">
        <v>600</v>
      </c>
      <c r="L9" s="2">
        <f t="shared" si="0"/>
        <v>951.09199999999998</v>
      </c>
      <c r="M9" s="2">
        <f t="shared" si="1"/>
        <v>990.25666666666666</v>
      </c>
    </row>
    <row r="10" spans="1:13" x14ac:dyDescent="0.25">
      <c r="A10" t="s">
        <v>224</v>
      </c>
      <c r="B10" t="s">
        <v>119</v>
      </c>
      <c r="C10" s="10">
        <v>0</v>
      </c>
      <c r="D10" s="11">
        <v>1360</v>
      </c>
      <c r="E10" s="10">
        <v>0</v>
      </c>
      <c r="F10" s="10">
        <v>558.86</v>
      </c>
      <c r="G10" s="3">
        <v>0</v>
      </c>
      <c r="H10" s="10">
        <v>0</v>
      </c>
      <c r="J10" s="19">
        <v>0</v>
      </c>
      <c r="L10" s="20">
        <f t="shared" si="0"/>
        <v>383.77200000000005</v>
      </c>
      <c r="M10" s="20">
        <f t="shared" si="1"/>
        <v>186.28666666666666</v>
      </c>
    </row>
    <row r="11" spans="1:13" x14ac:dyDescent="0.25">
      <c r="G11" s="3"/>
      <c r="L11" s="2"/>
      <c r="M11" s="2"/>
    </row>
    <row r="12" spans="1:13" x14ac:dyDescent="0.25">
      <c r="B12" t="s">
        <v>120</v>
      </c>
      <c r="C12" s="3">
        <f t="shared" ref="C12:H12" si="2">SUM(C5:C10)</f>
        <v>304789.44</v>
      </c>
      <c r="D12" s="1">
        <f t="shared" si="2"/>
        <v>313738.89</v>
      </c>
      <c r="E12" s="3">
        <f t="shared" si="2"/>
        <v>272943.50999999995</v>
      </c>
      <c r="F12" s="3">
        <f t="shared" si="2"/>
        <v>284728.87</v>
      </c>
      <c r="G12" s="3">
        <f t="shared" si="2"/>
        <v>207026.29</v>
      </c>
      <c r="H12" s="3">
        <f t="shared" si="2"/>
        <v>305705.74285714288</v>
      </c>
      <c r="J12" s="12">
        <f>SUM(J5:J10)</f>
        <v>304300</v>
      </c>
      <c r="L12" s="3">
        <f>SUM(L5:L10)</f>
        <v>296381.29057142854</v>
      </c>
      <c r="M12" s="3">
        <f>SUM(M5:M10)</f>
        <v>287792.70761904761</v>
      </c>
    </row>
    <row r="13" spans="1:13" x14ac:dyDescent="0.25">
      <c r="G13" s="3"/>
      <c r="L13" s="2"/>
      <c r="M13" s="2"/>
    </row>
    <row r="14" spans="1:13" x14ac:dyDescent="0.25">
      <c r="A14" t="s">
        <v>789</v>
      </c>
      <c r="B14" t="s">
        <v>444</v>
      </c>
      <c r="G14" s="3"/>
      <c r="L14" s="2"/>
      <c r="M14" s="2"/>
    </row>
    <row r="15" spans="1:13" x14ac:dyDescent="0.25">
      <c r="A15" t="s">
        <v>277</v>
      </c>
      <c r="B15" t="s">
        <v>22</v>
      </c>
      <c r="C15" s="3">
        <v>36591.26</v>
      </c>
      <c r="D15" s="3">
        <v>32804.370000000003</v>
      </c>
      <c r="E15" s="3">
        <v>14190.89</v>
      </c>
      <c r="F15" s="3">
        <v>16966.349999999999</v>
      </c>
      <c r="G15" s="3">
        <v>13090.58</v>
      </c>
      <c r="H15" s="7">
        <f>G15/19*26</f>
        <v>17913.425263157897</v>
      </c>
      <c r="J15" s="12">
        <v>18900</v>
      </c>
      <c r="L15" s="2">
        <f>(F15+C15+D15+E15+H15)/5</f>
        <v>23693.259052631583</v>
      </c>
      <c r="M15" s="2">
        <f t="shared" ref="M15:M45" si="3">(E15+H15+F15)/3</f>
        <v>16356.88842105263</v>
      </c>
    </row>
    <row r="16" spans="1:13" x14ac:dyDescent="0.25">
      <c r="A16" t="s">
        <v>256</v>
      </c>
      <c r="B16" t="s">
        <v>30</v>
      </c>
      <c r="C16" s="3">
        <v>272.01</v>
      </c>
      <c r="D16" s="3">
        <v>87.58</v>
      </c>
      <c r="E16" s="3">
        <v>59.75</v>
      </c>
      <c r="F16" s="3">
        <v>60.03</v>
      </c>
      <c r="G16" s="3">
        <v>50.53</v>
      </c>
      <c r="H16" s="7">
        <f t="shared" ref="H16:H28" si="4">G16/19*26</f>
        <v>69.146315789473675</v>
      </c>
      <c r="J16" s="12">
        <v>75</v>
      </c>
      <c r="L16" s="2">
        <f t="shared" ref="L16:L45" si="5">(F16+C16+D16+E16+H16)/5</f>
        <v>109.70326315789472</v>
      </c>
      <c r="M16" s="2">
        <f t="shared" si="3"/>
        <v>62.975438596491223</v>
      </c>
    </row>
    <row r="17" spans="1:13" x14ac:dyDescent="0.25">
      <c r="A17" t="s">
        <v>255</v>
      </c>
      <c r="B17" t="s">
        <v>12</v>
      </c>
      <c r="C17" s="3">
        <v>64.3</v>
      </c>
      <c r="D17" s="3">
        <v>5.24</v>
      </c>
      <c r="E17" s="3">
        <v>1.67</v>
      </c>
      <c r="F17" s="3">
        <v>1.71</v>
      </c>
      <c r="G17" s="3">
        <v>0</v>
      </c>
      <c r="H17" s="7">
        <f t="shared" si="4"/>
        <v>0</v>
      </c>
      <c r="J17" s="12">
        <v>2</v>
      </c>
      <c r="L17" s="2">
        <f t="shared" si="5"/>
        <v>14.583999999999998</v>
      </c>
      <c r="M17" s="2">
        <f t="shared" si="3"/>
        <v>1.1266666666666667</v>
      </c>
    </row>
    <row r="18" spans="1:13" x14ac:dyDescent="0.25">
      <c r="A18" t="s">
        <v>246</v>
      </c>
      <c r="B18" t="s">
        <v>14</v>
      </c>
      <c r="C18" s="3">
        <v>4332.0200000000004</v>
      </c>
      <c r="D18" s="3">
        <v>2745.76</v>
      </c>
      <c r="E18" s="3">
        <v>1189.69</v>
      </c>
      <c r="F18" s="3">
        <v>1602.28</v>
      </c>
      <c r="G18" s="3">
        <v>1103.76</v>
      </c>
      <c r="H18" s="7">
        <f t="shared" si="4"/>
        <v>1510.4084210526316</v>
      </c>
      <c r="J18" s="12">
        <v>1500</v>
      </c>
      <c r="L18" s="2">
        <f t="shared" si="5"/>
        <v>2276.0316842105267</v>
      </c>
      <c r="M18" s="2">
        <f t="shared" si="3"/>
        <v>1434.1261403508772</v>
      </c>
    </row>
    <row r="19" spans="1:13" x14ac:dyDescent="0.25">
      <c r="A19" t="s">
        <v>230</v>
      </c>
      <c r="B19" t="s">
        <v>16</v>
      </c>
      <c r="C19" s="3">
        <v>19401.669999999998</v>
      </c>
      <c r="D19" s="3">
        <v>13485.8</v>
      </c>
      <c r="E19" s="3">
        <v>5839.6</v>
      </c>
      <c r="F19" s="3">
        <v>5228.97</v>
      </c>
      <c r="G19" s="3">
        <v>7132.14</v>
      </c>
      <c r="H19" s="7">
        <f t="shared" si="4"/>
        <v>9759.7705263157895</v>
      </c>
      <c r="J19" s="12">
        <v>10000</v>
      </c>
      <c r="L19" s="2">
        <f t="shared" si="5"/>
        <v>10743.162105263158</v>
      </c>
      <c r="M19" s="2">
        <f t="shared" si="3"/>
        <v>6942.7801754385973</v>
      </c>
    </row>
    <row r="20" spans="1:13" x14ac:dyDescent="0.25">
      <c r="A20" t="s">
        <v>225</v>
      </c>
      <c r="B20" t="s">
        <v>18</v>
      </c>
      <c r="C20" s="3">
        <v>68.650000000000006</v>
      </c>
      <c r="D20" s="3">
        <v>60.5</v>
      </c>
      <c r="E20" s="3">
        <v>22.24</v>
      </c>
      <c r="F20" s="3">
        <v>23.61</v>
      </c>
      <c r="G20" s="3">
        <v>17</v>
      </c>
      <c r="H20" s="7">
        <f t="shared" si="4"/>
        <v>23.263157894736842</v>
      </c>
      <c r="J20" s="12">
        <v>25</v>
      </c>
      <c r="L20" s="2">
        <f t="shared" si="5"/>
        <v>39.652631578947371</v>
      </c>
      <c r="M20" s="2">
        <f t="shared" si="3"/>
        <v>23.037719298245616</v>
      </c>
    </row>
    <row r="21" spans="1:13" x14ac:dyDescent="0.25">
      <c r="A21" t="s">
        <v>226</v>
      </c>
      <c r="B21" t="s">
        <v>20</v>
      </c>
      <c r="C21" s="3">
        <v>8405.5300000000007</v>
      </c>
      <c r="D21" s="3">
        <v>4870.78</v>
      </c>
      <c r="E21" s="3">
        <v>1384.47</v>
      </c>
      <c r="F21" s="3">
        <v>1590.34</v>
      </c>
      <c r="G21" s="3">
        <v>1274.27</v>
      </c>
      <c r="H21" s="7">
        <f t="shared" si="4"/>
        <v>1743.7378947368422</v>
      </c>
      <c r="J21" s="12">
        <v>1750</v>
      </c>
      <c r="L21" s="2">
        <f t="shared" si="5"/>
        <v>3598.9715789473689</v>
      </c>
      <c r="M21" s="2">
        <f t="shared" si="3"/>
        <v>1572.8492982456139</v>
      </c>
    </row>
    <row r="22" spans="1:13" x14ac:dyDescent="0.25">
      <c r="A22" t="s">
        <v>571</v>
      </c>
      <c r="B22" t="s">
        <v>101</v>
      </c>
      <c r="C22" s="3">
        <v>941.18</v>
      </c>
      <c r="D22" s="3">
        <v>1192.8800000000001</v>
      </c>
      <c r="E22" s="3">
        <v>511.84</v>
      </c>
      <c r="F22" s="3">
        <v>727.91</v>
      </c>
      <c r="G22" s="3">
        <v>494.88</v>
      </c>
      <c r="H22" s="7">
        <f t="shared" si="4"/>
        <v>677.20421052631582</v>
      </c>
      <c r="J22" s="12">
        <v>750</v>
      </c>
      <c r="L22" s="2">
        <f t="shared" si="5"/>
        <v>810.20284210526324</v>
      </c>
      <c r="M22" s="2">
        <f t="shared" si="3"/>
        <v>638.98473684210524</v>
      </c>
    </row>
    <row r="23" spans="1:13" x14ac:dyDescent="0.25">
      <c r="A23" t="s">
        <v>953</v>
      </c>
      <c r="B23" t="s">
        <v>857</v>
      </c>
      <c r="C23" s="3">
        <v>0</v>
      </c>
      <c r="D23" s="3">
        <v>0</v>
      </c>
      <c r="E23" s="3">
        <v>0.47</v>
      </c>
      <c r="F23" s="3">
        <v>0</v>
      </c>
      <c r="G23" s="3">
        <v>0</v>
      </c>
      <c r="H23" s="7">
        <f t="shared" si="4"/>
        <v>0</v>
      </c>
      <c r="J23" s="12">
        <v>0</v>
      </c>
      <c r="L23" s="2">
        <f t="shared" si="5"/>
        <v>9.4E-2</v>
      </c>
      <c r="M23" s="2">
        <f t="shared" si="3"/>
        <v>0.15666666666666665</v>
      </c>
    </row>
    <row r="24" spans="1:13" x14ac:dyDescent="0.25">
      <c r="A24" t="s">
        <v>227</v>
      </c>
      <c r="B24" t="s">
        <v>32</v>
      </c>
      <c r="C24" s="3">
        <v>851.29</v>
      </c>
      <c r="D24" s="3">
        <v>778.19</v>
      </c>
      <c r="E24" s="3">
        <v>420.06</v>
      </c>
      <c r="F24" s="3">
        <v>537.67999999999995</v>
      </c>
      <c r="G24" s="3">
        <v>247.79</v>
      </c>
      <c r="H24" s="7">
        <f t="shared" si="4"/>
        <v>339.08105263157893</v>
      </c>
      <c r="J24" s="12">
        <v>400</v>
      </c>
      <c r="L24" s="2">
        <f t="shared" si="5"/>
        <v>585.26021052631575</v>
      </c>
      <c r="M24" s="2">
        <f t="shared" si="3"/>
        <v>432.27368421052626</v>
      </c>
    </row>
    <row r="25" spans="1:13" x14ac:dyDescent="0.25">
      <c r="A25" t="s">
        <v>228</v>
      </c>
      <c r="B25" t="s">
        <v>24</v>
      </c>
      <c r="C25" s="3">
        <v>66.12</v>
      </c>
      <c r="D25" s="3">
        <v>1529.27</v>
      </c>
      <c r="E25" s="3">
        <v>1087.31</v>
      </c>
      <c r="F25" s="3">
        <v>1421.8</v>
      </c>
      <c r="G25" s="3">
        <v>557.04</v>
      </c>
      <c r="H25" s="7">
        <f t="shared" si="4"/>
        <v>762.26526315789465</v>
      </c>
      <c r="J25" s="12">
        <v>800</v>
      </c>
      <c r="L25" s="2">
        <f t="shared" si="5"/>
        <v>973.35305263157898</v>
      </c>
      <c r="M25" s="2">
        <f t="shared" si="3"/>
        <v>1090.4584210526316</v>
      </c>
    </row>
    <row r="26" spans="1:13" x14ac:dyDescent="0.25">
      <c r="A26" t="s">
        <v>229</v>
      </c>
      <c r="B26" t="s">
        <v>26</v>
      </c>
      <c r="C26" s="3">
        <v>2984.85</v>
      </c>
      <c r="D26" s="3">
        <v>315.93</v>
      </c>
      <c r="E26" s="3">
        <v>0</v>
      </c>
      <c r="F26" s="3">
        <v>1250</v>
      </c>
      <c r="G26" s="3">
        <v>0</v>
      </c>
      <c r="H26" s="7">
        <f t="shared" si="4"/>
        <v>0</v>
      </c>
      <c r="J26" s="12">
        <v>500</v>
      </c>
      <c r="L26" s="2">
        <f t="shared" si="5"/>
        <v>910.15600000000018</v>
      </c>
      <c r="M26" s="2">
        <f t="shared" si="3"/>
        <v>416.66666666666669</v>
      </c>
    </row>
    <row r="27" spans="1:13" x14ac:dyDescent="0.25">
      <c r="A27" t="s">
        <v>858</v>
      </c>
      <c r="B27" t="s">
        <v>38</v>
      </c>
      <c r="C27" s="3">
        <v>0</v>
      </c>
      <c r="D27" s="3">
        <v>125.72</v>
      </c>
      <c r="E27" s="3">
        <v>0</v>
      </c>
      <c r="F27" s="3">
        <v>80.349999999999994</v>
      </c>
      <c r="G27" s="3">
        <v>16.07</v>
      </c>
      <c r="H27" s="7">
        <f t="shared" si="4"/>
        <v>21.990526315789474</v>
      </c>
      <c r="J27" s="12">
        <v>25</v>
      </c>
      <c r="L27" s="2">
        <f t="shared" si="5"/>
        <v>45.612105263157893</v>
      </c>
      <c r="M27" s="2">
        <f t="shared" si="3"/>
        <v>34.113508771929823</v>
      </c>
    </row>
    <row r="28" spans="1:13" x14ac:dyDescent="0.25">
      <c r="A28" t="s">
        <v>231</v>
      </c>
      <c r="B28" t="s">
        <v>28</v>
      </c>
      <c r="C28" s="3">
        <v>41.08</v>
      </c>
      <c r="D28" s="3">
        <v>41.92</v>
      </c>
      <c r="E28" s="3">
        <v>10.36</v>
      </c>
      <c r="F28" s="3">
        <v>34.36</v>
      </c>
      <c r="G28" s="3">
        <v>45.17</v>
      </c>
      <c r="H28" s="7">
        <f t="shared" si="4"/>
        <v>61.811578947368417</v>
      </c>
      <c r="J28" s="12">
        <v>75</v>
      </c>
      <c r="L28" s="2">
        <f t="shared" si="5"/>
        <v>37.90631578947368</v>
      </c>
      <c r="M28" s="2">
        <f t="shared" si="3"/>
        <v>35.51052631578947</v>
      </c>
    </row>
    <row r="29" spans="1:13" x14ac:dyDescent="0.25">
      <c r="A29" t="s">
        <v>1004</v>
      </c>
      <c r="B29" t="s">
        <v>66</v>
      </c>
      <c r="C29" s="3">
        <v>0</v>
      </c>
      <c r="D29" s="3">
        <v>0</v>
      </c>
      <c r="E29" s="3">
        <v>0</v>
      </c>
      <c r="F29" s="3">
        <v>15</v>
      </c>
      <c r="G29" s="3">
        <v>0</v>
      </c>
      <c r="H29" s="7">
        <f t="shared" ref="H29:H45" si="6">G29*2</f>
        <v>0</v>
      </c>
      <c r="J29" s="12">
        <v>0</v>
      </c>
      <c r="L29" s="2">
        <f t="shared" si="5"/>
        <v>3</v>
      </c>
      <c r="M29" s="2">
        <f t="shared" si="3"/>
        <v>5</v>
      </c>
    </row>
    <row r="30" spans="1:13" x14ac:dyDescent="0.25">
      <c r="A30" t="s">
        <v>1068</v>
      </c>
      <c r="B30" t="s">
        <v>61</v>
      </c>
      <c r="C30" s="3">
        <v>0</v>
      </c>
      <c r="D30" s="3">
        <v>0</v>
      </c>
      <c r="E30" s="3">
        <v>0</v>
      </c>
      <c r="F30" s="3">
        <v>0</v>
      </c>
      <c r="G30" s="3">
        <v>139.37</v>
      </c>
      <c r="H30" s="7">
        <f t="shared" si="6"/>
        <v>278.74</v>
      </c>
      <c r="J30" s="12">
        <v>300</v>
      </c>
      <c r="L30" s="2">
        <f t="shared" si="5"/>
        <v>55.748000000000005</v>
      </c>
      <c r="M30" s="2">
        <f t="shared" si="3"/>
        <v>92.913333333333341</v>
      </c>
    </row>
    <row r="31" spans="1:13" x14ac:dyDescent="0.25">
      <c r="A31" t="s">
        <v>291</v>
      </c>
      <c r="B31" t="s">
        <v>103</v>
      </c>
      <c r="C31" s="3">
        <v>359.1</v>
      </c>
      <c r="D31" s="3">
        <v>0</v>
      </c>
      <c r="E31" s="3">
        <v>0</v>
      </c>
      <c r="F31" s="3">
        <v>0</v>
      </c>
      <c r="G31" s="3">
        <v>0</v>
      </c>
      <c r="H31" s="7">
        <f t="shared" si="6"/>
        <v>0</v>
      </c>
      <c r="J31" s="12">
        <v>0</v>
      </c>
      <c r="L31" s="2">
        <f t="shared" si="5"/>
        <v>71.820000000000007</v>
      </c>
      <c r="M31" s="2">
        <f t="shared" si="3"/>
        <v>0</v>
      </c>
    </row>
    <row r="32" spans="1:13" x14ac:dyDescent="0.25">
      <c r="A32" t="s">
        <v>602</v>
      </c>
      <c r="B32" t="s">
        <v>64</v>
      </c>
      <c r="C32" s="3">
        <v>66</v>
      </c>
      <c r="D32" s="3">
        <v>1681.06</v>
      </c>
      <c r="E32" s="3">
        <v>164.97</v>
      </c>
      <c r="F32" s="3">
        <v>299.7</v>
      </c>
      <c r="G32" s="3">
        <f>3187.92+11.98</f>
        <v>3199.9</v>
      </c>
      <c r="H32" s="7">
        <f t="shared" si="6"/>
        <v>6399.8</v>
      </c>
      <c r="J32" s="12">
        <v>6500</v>
      </c>
      <c r="L32" s="2">
        <f t="shared" si="5"/>
        <v>1722.306</v>
      </c>
      <c r="M32" s="2">
        <f t="shared" si="3"/>
        <v>2288.1566666666668</v>
      </c>
    </row>
    <row r="33" spans="1:13" x14ac:dyDescent="0.25">
      <c r="A33" t="s">
        <v>572</v>
      </c>
      <c r="B33" s="6" t="s">
        <v>325</v>
      </c>
      <c r="C33" s="3">
        <v>880</v>
      </c>
      <c r="D33" s="3">
        <v>1400</v>
      </c>
      <c r="E33" s="3">
        <v>2280</v>
      </c>
      <c r="F33" s="3">
        <v>2430</v>
      </c>
      <c r="G33" s="3">
        <v>0</v>
      </c>
      <c r="H33" s="7">
        <v>3630</v>
      </c>
      <c r="J33" s="12">
        <v>3750</v>
      </c>
      <c r="L33" s="2">
        <f t="shared" si="5"/>
        <v>2124</v>
      </c>
      <c r="M33" s="2">
        <f t="shared" si="3"/>
        <v>2780</v>
      </c>
    </row>
    <row r="34" spans="1:13" x14ac:dyDescent="0.25">
      <c r="A34" t="s">
        <v>862</v>
      </c>
      <c r="B34" s="6" t="s">
        <v>861</v>
      </c>
      <c r="C34" s="3">
        <v>0</v>
      </c>
      <c r="D34" s="3">
        <v>117</v>
      </c>
      <c r="E34" s="3">
        <v>10.5</v>
      </c>
      <c r="F34" s="3">
        <v>0</v>
      </c>
      <c r="G34" s="3">
        <v>0</v>
      </c>
      <c r="H34" s="7">
        <f t="shared" si="6"/>
        <v>0</v>
      </c>
      <c r="J34" s="12">
        <v>0</v>
      </c>
      <c r="L34" s="2">
        <f t="shared" si="5"/>
        <v>25.5</v>
      </c>
      <c r="M34" s="2">
        <f t="shared" si="3"/>
        <v>3.5</v>
      </c>
    </row>
    <row r="35" spans="1:13" x14ac:dyDescent="0.25">
      <c r="A35" t="s">
        <v>860</v>
      </c>
      <c r="B35" s="6" t="s">
        <v>859</v>
      </c>
      <c r="C35" s="3">
        <v>0</v>
      </c>
      <c r="D35" s="3">
        <v>532</v>
      </c>
      <c r="E35" s="3">
        <v>0</v>
      </c>
      <c r="F35" s="3">
        <v>1064</v>
      </c>
      <c r="G35" s="3">
        <v>1606.1</v>
      </c>
      <c r="H35" s="7">
        <v>1606.1</v>
      </c>
      <c r="J35" s="12">
        <v>1650</v>
      </c>
      <c r="L35" s="2">
        <f t="shared" si="5"/>
        <v>640.41999999999996</v>
      </c>
      <c r="M35" s="2">
        <f t="shared" si="3"/>
        <v>890.0333333333333</v>
      </c>
    </row>
    <row r="36" spans="1:13" x14ac:dyDescent="0.25">
      <c r="A36" t="s">
        <v>954</v>
      </c>
      <c r="B36" s="6" t="s">
        <v>950</v>
      </c>
      <c r="C36" s="3">
        <v>0</v>
      </c>
      <c r="D36" s="3">
        <v>0</v>
      </c>
      <c r="E36" s="3">
        <v>990.6</v>
      </c>
      <c r="F36" s="3">
        <v>847.4</v>
      </c>
      <c r="G36" s="3">
        <v>869</v>
      </c>
      <c r="H36" s="7">
        <f t="shared" si="6"/>
        <v>1738</v>
      </c>
      <c r="J36" s="12">
        <v>1750</v>
      </c>
      <c r="L36" s="2">
        <f t="shared" si="5"/>
        <v>715.2</v>
      </c>
      <c r="M36" s="2">
        <f t="shared" si="3"/>
        <v>1192</v>
      </c>
    </row>
    <row r="37" spans="1:13" x14ac:dyDescent="0.25">
      <c r="A37" t="s">
        <v>955</v>
      </c>
      <c r="B37" t="s">
        <v>484</v>
      </c>
      <c r="C37" s="3">
        <v>0</v>
      </c>
      <c r="D37" s="3">
        <v>0</v>
      </c>
      <c r="E37" s="3">
        <v>337.8</v>
      </c>
      <c r="F37" s="3">
        <v>1268.4000000000001</v>
      </c>
      <c r="G37" s="3">
        <v>434.23</v>
      </c>
      <c r="H37" s="7">
        <f t="shared" si="6"/>
        <v>868.46</v>
      </c>
      <c r="J37" s="12">
        <v>1000</v>
      </c>
      <c r="L37" s="2">
        <f t="shared" si="5"/>
        <v>494.93199999999996</v>
      </c>
      <c r="M37" s="2">
        <f t="shared" si="3"/>
        <v>824.88666666666666</v>
      </c>
    </row>
    <row r="38" spans="1:13" x14ac:dyDescent="0.25">
      <c r="A38" t="s">
        <v>863</v>
      </c>
      <c r="B38" t="s">
        <v>78</v>
      </c>
      <c r="C38" s="3">
        <v>0</v>
      </c>
      <c r="D38" s="3">
        <v>78</v>
      </c>
      <c r="E38" s="3">
        <v>72</v>
      </c>
      <c r="F38" s="3">
        <v>673.62</v>
      </c>
      <c r="G38" s="3">
        <v>0</v>
      </c>
      <c r="H38" s="7">
        <f t="shared" si="6"/>
        <v>0</v>
      </c>
      <c r="L38" s="2">
        <f t="shared" si="5"/>
        <v>164.72399999999999</v>
      </c>
      <c r="M38" s="2">
        <f t="shared" si="3"/>
        <v>248.54</v>
      </c>
    </row>
    <row r="39" spans="1:13" x14ac:dyDescent="0.25">
      <c r="A39" t="s">
        <v>1046</v>
      </c>
      <c r="B39" s="6" t="s">
        <v>478</v>
      </c>
      <c r="C39" s="3">
        <v>0</v>
      </c>
      <c r="D39" s="3">
        <v>0</v>
      </c>
      <c r="E39" s="3">
        <v>0</v>
      </c>
      <c r="F39" s="3">
        <v>0</v>
      </c>
      <c r="G39" s="3">
        <v>357.2</v>
      </c>
      <c r="H39" s="7">
        <v>357.2</v>
      </c>
      <c r="J39" s="12">
        <v>400</v>
      </c>
      <c r="L39" s="2">
        <f t="shared" si="5"/>
        <v>71.44</v>
      </c>
      <c r="M39" s="2">
        <f t="shared" si="3"/>
        <v>119.06666666666666</v>
      </c>
    </row>
    <row r="40" spans="1:13" x14ac:dyDescent="0.25">
      <c r="A40" t="s">
        <v>287</v>
      </c>
      <c r="B40" t="s">
        <v>288</v>
      </c>
      <c r="C40" s="3">
        <v>120</v>
      </c>
      <c r="D40" s="3">
        <v>168</v>
      </c>
      <c r="E40" s="3">
        <v>120</v>
      </c>
      <c r="F40" s="3">
        <v>346.6</v>
      </c>
      <c r="G40" s="3">
        <v>0</v>
      </c>
      <c r="H40" s="7">
        <f t="shared" si="6"/>
        <v>0</v>
      </c>
      <c r="J40" s="12">
        <v>0</v>
      </c>
      <c r="L40" s="2">
        <f t="shared" si="5"/>
        <v>150.92000000000002</v>
      </c>
      <c r="M40" s="2">
        <f t="shared" si="3"/>
        <v>155.53333333333333</v>
      </c>
    </row>
    <row r="41" spans="1:13" x14ac:dyDescent="0.25">
      <c r="A41" t="s">
        <v>232</v>
      </c>
      <c r="B41" t="s">
        <v>84</v>
      </c>
      <c r="C41" s="3">
        <v>0</v>
      </c>
      <c r="D41" s="3">
        <v>267.68</v>
      </c>
      <c r="E41" s="3">
        <v>229.86</v>
      </c>
      <c r="F41" s="3">
        <v>0</v>
      </c>
      <c r="G41" s="3">
        <v>0</v>
      </c>
      <c r="H41" s="7">
        <f t="shared" si="6"/>
        <v>0</v>
      </c>
      <c r="J41" s="12">
        <v>0</v>
      </c>
      <c r="L41" s="2">
        <f t="shared" si="5"/>
        <v>99.50800000000001</v>
      </c>
      <c r="M41" s="2">
        <f t="shared" si="3"/>
        <v>76.62</v>
      </c>
    </row>
    <row r="42" spans="1:13" x14ac:dyDescent="0.25">
      <c r="A42" t="s">
        <v>956</v>
      </c>
      <c r="B42" t="s">
        <v>522</v>
      </c>
      <c r="C42" s="3">
        <v>0</v>
      </c>
      <c r="D42" s="3">
        <v>0</v>
      </c>
      <c r="E42" s="3">
        <v>263.83999999999997</v>
      </c>
      <c r="F42" s="3">
        <v>45.5</v>
      </c>
      <c r="G42" s="3">
        <v>72.099999999999994</v>
      </c>
      <c r="H42" s="7">
        <f t="shared" si="6"/>
        <v>144.19999999999999</v>
      </c>
      <c r="J42" s="12">
        <v>150</v>
      </c>
      <c r="L42" s="2">
        <f t="shared" si="5"/>
        <v>90.707999999999998</v>
      </c>
      <c r="M42" s="2">
        <f t="shared" si="3"/>
        <v>151.17999999999998</v>
      </c>
    </row>
    <row r="43" spans="1:13" x14ac:dyDescent="0.25">
      <c r="A43" t="s">
        <v>573</v>
      </c>
      <c r="B43" t="s">
        <v>89</v>
      </c>
      <c r="C43" s="3">
        <v>4914.8500000000004</v>
      </c>
      <c r="D43" s="3">
        <v>0</v>
      </c>
      <c r="E43" s="3">
        <v>5063.25</v>
      </c>
      <c r="F43" s="3">
        <v>3719.52</v>
      </c>
      <c r="G43" s="3">
        <v>0</v>
      </c>
      <c r="H43" s="7">
        <v>4100</v>
      </c>
      <c r="J43" s="12">
        <v>4100</v>
      </c>
      <c r="L43" s="2">
        <f t="shared" si="5"/>
        <v>3559.5240000000003</v>
      </c>
      <c r="M43" s="2">
        <f t="shared" si="3"/>
        <v>4294.2566666666671</v>
      </c>
    </row>
    <row r="44" spans="1:13" x14ac:dyDescent="0.25">
      <c r="A44" t="s">
        <v>865</v>
      </c>
      <c r="B44" t="s">
        <v>106</v>
      </c>
      <c r="C44" s="3">
        <v>0</v>
      </c>
      <c r="D44" s="3">
        <v>371.6</v>
      </c>
      <c r="E44" s="3">
        <v>866.31</v>
      </c>
      <c r="F44" s="3">
        <v>1590.45</v>
      </c>
      <c r="G44" s="3">
        <v>884.97</v>
      </c>
      <c r="H44" s="7">
        <f t="shared" si="6"/>
        <v>1769.94</v>
      </c>
      <c r="J44" s="12">
        <v>1850</v>
      </c>
      <c r="L44" s="2">
        <f t="shared" si="5"/>
        <v>919.66000000000008</v>
      </c>
      <c r="M44" s="2">
        <f t="shared" si="3"/>
        <v>1408.8999999999999</v>
      </c>
    </row>
    <row r="45" spans="1:13" x14ac:dyDescent="0.25">
      <c r="A45" t="s">
        <v>864</v>
      </c>
      <c r="B45" t="s">
        <v>742</v>
      </c>
      <c r="C45" s="10">
        <v>110</v>
      </c>
      <c r="D45" s="10">
        <v>120</v>
      </c>
      <c r="E45" s="10">
        <v>100</v>
      </c>
      <c r="F45" s="10">
        <v>0</v>
      </c>
      <c r="G45" s="3">
        <v>0</v>
      </c>
      <c r="H45" s="10">
        <f t="shared" si="6"/>
        <v>0</v>
      </c>
      <c r="J45" s="19">
        <v>0</v>
      </c>
      <c r="L45" s="20">
        <f t="shared" si="5"/>
        <v>66</v>
      </c>
      <c r="M45" s="20">
        <f t="shared" si="3"/>
        <v>33.333333333333336</v>
      </c>
    </row>
    <row r="46" spans="1:13" x14ac:dyDescent="0.25">
      <c r="C46" s="3">
        <f>SUM(C15:C45)</f>
        <v>80469.910000000018</v>
      </c>
      <c r="D46" s="3">
        <f>SUM(D15:D45)</f>
        <v>62779.279999999992</v>
      </c>
      <c r="E46" s="3">
        <f>SUM(E15:E45)</f>
        <v>35217.480000000003</v>
      </c>
      <c r="F46" s="3">
        <f>SUM(F15:F45)</f>
        <v>41825.579999999994</v>
      </c>
      <c r="G46" s="3">
        <f>SUM(G15:G45)</f>
        <v>31592.100000000002</v>
      </c>
      <c r="H46" s="3">
        <f t="shared" ref="H46:J46" si="7">SUM(H15:H45)</f>
        <v>53774.544210526314</v>
      </c>
      <c r="J46" s="12">
        <f t="shared" si="7"/>
        <v>56252</v>
      </c>
      <c r="L46" s="2">
        <f>SUM(L15:L45)</f>
        <v>54813.358842105255</v>
      </c>
      <c r="M46" s="2">
        <f>SUM(M15:M45)</f>
        <v>43605.868070175449</v>
      </c>
    </row>
    <row r="47" spans="1:13" x14ac:dyDescent="0.25">
      <c r="A47" t="s">
        <v>574</v>
      </c>
      <c r="D47" s="3"/>
      <c r="G47" s="3"/>
      <c r="L47" s="2"/>
      <c r="M47" s="2"/>
    </row>
    <row r="48" spans="1:13" x14ac:dyDescent="0.25">
      <c r="A48" t="s">
        <v>233</v>
      </c>
      <c r="B48" t="s">
        <v>64</v>
      </c>
      <c r="C48" s="3">
        <v>4937.9399999999996</v>
      </c>
      <c r="D48" s="3">
        <v>351.56</v>
      </c>
      <c r="E48" s="3">
        <v>60</v>
      </c>
      <c r="F48" s="3">
        <v>0</v>
      </c>
      <c r="G48" s="3">
        <v>0</v>
      </c>
      <c r="H48" s="3">
        <v>0</v>
      </c>
      <c r="J48" s="12">
        <v>0</v>
      </c>
      <c r="L48" s="2">
        <f>(F48+C48+D48+E48+H48)/5</f>
        <v>1069.9000000000001</v>
      </c>
      <c r="M48" s="2">
        <f t="shared" ref="M48:M51" si="8">(E48+H48+F48)/3</f>
        <v>20</v>
      </c>
    </row>
    <row r="49" spans="1:13" x14ac:dyDescent="0.25">
      <c r="A49" t="s">
        <v>283</v>
      </c>
      <c r="B49" t="s">
        <v>74</v>
      </c>
      <c r="C49" s="3">
        <v>775.29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J49" s="12">
        <v>0</v>
      </c>
      <c r="L49" s="2">
        <f t="shared" ref="L49:L51" si="9">(F49+C49+D49+E49+H49)/5</f>
        <v>155.05799999999999</v>
      </c>
      <c r="M49" s="2">
        <f t="shared" si="8"/>
        <v>0</v>
      </c>
    </row>
    <row r="50" spans="1:13" x14ac:dyDescent="0.25">
      <c r="A50" t="s">
        <v>234</v>
      </c>
      <c r="B50" t="s">
        <v>235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J50" s="12">
        <v>0</v>
      </c>
      <c r="L50" s="2">
        <f t="shared" si="9"/>
        <v>0</v>
      </c>
      <c r="M50" s="2">
        <f t="shared" si="8"/>
        <v>0</v>
      </c>
    </row>
    <row r="51" spans="1:13" x14ac:dyDescent="0.25">
      <c r="A51" t="s">
        <v>284</v>
      </c>
      <c r="B51" t="s">
        <v>285</v>
      </c>
      <c r="C51" s="10">
        <v>0</v>
      </c>
      <c r="D51" s="10">
        <v>0</v>
      </c>
      <c r="E51" s="10">
        <v>0</v>
      </c>
      <c r="F51" s="10">
        <v>0</v>
      </c>
      <c r="G51" s="3">
        <v>0</v>
      </c>
      <c r="H51" s="10">
        <v>0</v>
      </c>
      <c r="J51" s="19">
        <v>0</v>
      </c>
      <c r="L51" s="20">
        <f t="shared" si="9"/>
        <v>0</v>
      </c>
      <c r="M51" s="20">
        <f t="shared" si="8"/>
        <v>0</v>
      </c>
    </row>
    <row r="52" spans="1:13" x14ac:dyDescent="0.25">
      <c r="C52" s="3">
        <f>SUM(C48:C51)</f>
        <v>5713.23</v>
      </c>
      <c r="D52" s="3">
        <f>SUM(D48:D51)</f>
        <v>351.56</v>
      </c>
      <c r="E52" s="3">
        <f>SUM(E48:E51)</f>
        <v>60</v>
      </c>
      <c r="F52" s="3">
        <f>SUM(F48:F51)</f>
        <v>0</v>
      </c>
      <c r="G52" s="3">
        <f>SUM(G48:G51)</f>
        <v>0</v>
      </c>
      <c r="H52" s="3">
        <f t="shared" ref="H52:J52" si="10">SUM(H48:H51)</f>
        <v>0</v>
      </c>
      <c r="J52" s="13">
        <f t="shared" si="10"/>
        <v>0</v>
      </c>
      <c r="L52" s="2">
        <f>SUM(L48:L51)</f>
        <v>1224.9580000000001</v>
      </c>
      <c r="M52" s="2">
        <f>SUM(M48:M51)</f>
        <v>20</v>
      </c>
    </row>
    <row r="53" spans="1:13" x14ac:dyDescent="0.25">
      <c r="B53" t="s">
        <v>575</v>
      </c>
      <c r="D53" s="3"/>
      <c r="G53" s="3"/>
      <c r="L53" s="2"/>
      <c r="M53" s="2"/>
    </row>
    <row r="54" spans="1:13" x14ac:dyDescent="0.25">
      <c r="A54" t="s">
        <v>236</v>
      </c>
      <c r="B54" t="s">
        <v>22</v>
      </c>
      <c r="C54" s="3">
        <v>16626.490000000002</v>
      </c>
      <c r="D54" s="3">
        <v>24786.97</v>
      </c>
      <c r="E54" s="3">
        <v>19199.490000000002</v>
      </c>
      <c r="F54" s="3">
        <v>18933.48</v>
      </c>
      <c r="G54" s="3">
        <v>7290.14</v>
      </c>
      <c r="H54" s="3">
        <f>G54/19*26</f>
        <v>9975.9810526315796</v>
      </c>
      <c r="J54" s="12">
        <v>10575</v>
      </c>
      <c r="L54" s="2">
        <f>(F54+C54+D54+E54+H54)/5</f>
        <v>17904.482210526319</v>
      </c>
      <c r="M54" s="2">
        <f>(E54+H54+F54)/3</f>
        <v>16036.317017543863</v>
      </c>
    </row>
    <row r="55" spans="1:13" x14ac:dyDescent="0.25">
      <c r="A55" t="s">
        <v>237</v>
      </c>
      <c r="B55" t="s">
        <v>30</v>
      </c>
      <c r="C55" s="3">
        <v>2608.59</v>
      </c>
      <c r="D55" s="3">
        <v>786.6</v>
      </c>
      <c r="E55" s="3">
        <v>1522.65</v>
      </c>
      <c r="F55" s="3">
        <v>1223.55</v>
      </c>
      <c r="G55" s="3">
        <v>380.15</v>
      </c>
      <c r="H55" s="3">
        <f t="shared" ref="H55:H68" si="11">G55/19*26</f>
        <v>520.20526315789471</v>
      </c>
      <c r="J55" s="12">
        <v>550</v>
      </c>
      <c r="L55" s="2">
        <f t="shared" ref="L55:L81" si="12">(F55+C55+D55+E55+H55)/5</f>
        <v>1332.3190526315791</v>
      </c>
      <c r="M55" s="2">
        <f t="shared" ref="M55:M81" si="13">(E55+H55+F55)/3</f>
        <v>1088.8017543859648</v>
      </c>
    </row>
    <row r="56" spans="1:13" x14ac:dyDescent="0.25">
      <c r="A56" t="s">
        <v>239</v>
      </c>
      <c r="B56" t="s">
        <v>12</v>
      </c>
      <c r="C56" s="3">
        <v>1.74</v>
      </c>
      <c r="D56" s="3">
        <v>3.22</v>
      </c>
      <c r="E56" s="3">
        <v>2.56</v>
      </c>
      <c r="F56" s="3">
        <v>1.35</v>
      </c>
      <c r="G56" s="3">
        <v>0</v>
      </c>
      <c r="H56" s="3">
        <f t="shared" si="11"/>
        <v>0</v>
      </c>
      <c r="J56" s="12">
        <v>2</v>
      </c>
      <c r="L56" s="2">
        <f t="shared" si="12"/>
        <v>1.7740000000000002</v>
      </c>
      <c r="M56" s="2">
        <f t="shared" si="13"/>
        <v>1.3033333333333335</v>
      </c>
    </row>
    <row r="57" spans="1:13" x14ac:dyDescent="0.25">
      <c r="A57" t="s">
        <v>238</v>
      </c>
      <c r="B57" t="s">
        <v>14</v>
      </c>
      <c r="C57" s="3">
        <v>2072.9499999999998</v>
      </c>
      <c r="D57" s="3">
        <v>2601.4</v>
      </c>
      <c r="E57" s="3">
        <v>2346.1</v>
      </c>
      <c r="F57" s="3">
        <v>2335.7199999999998</v>
      </c>
      <c r="G57" s="3">
        <v>1237.32</v>
      </c>
      <c r="H57" s="3">
        <f t="shared" si="11"/>
        <v>1693.1747368421052</v>
      </c>
      <c r="J57" s="12">
        <v>1750</v>
      </c>
      <c r="L57" s="2">
        <f t="shared" si="12"/>
        <v>2209.8689473684212</v>
      </c>
      <c r="M57" s="2">
        <f t="shared" si="13"/>
        <v>2124.9982456140351</v>
      </c>
    </row>
    <row r="58" spans="1:13" x14ac:dyDescent="0.25">
      <c r="A58" t="s">
        <v>254</v>
      </c>
      <c r="B58" t="s">
        <v>16</v>
      </c>
      <c r="C58" s="3">
        <v>10723.4</v>
      </c>
      <c r="D58" s="3">
        <v>11616.98</v>
      </c>
      <c r="E58" s="3">
        <v>14856.97</v>
      </c>
      <c r="F58" s="3">
        <v>10156.32</v>
      </c>
      <c r="G58" s="3">
        <v>5505.52</v>
      </c>
      <c r="H58" s="3">
        <f t="shared" si="11"/>
        <v>7533.8694736842117</v>
      </c>
      <c r="J58" s="12">
        <v>7500</v>
      </c>
      <c r="L58" s="2">
        <f t="shared" si="12"/>
        <v>10977.507894736842</v>
      </c>
      <c r="M58" s="2">
        <f t="shared" si="13"/>
        <v>10849.053157894736</v>
      </c>
    </row>
    <row r="59" spans="1:13" x14ac:dyDescent="0.25">
      <c r="A59" t="s">
        <v>240</v>
      </c>
      <c r="B59" t="s">
        <v>18</v>
      </c>
      <c r="C59" s="3">
        <v>20.12</v>
      </c>
      <c r="D59" s="3">
        <v>34.86</v>
      </c>
      <c r="E59" s="3">
        <v>41.05</v>
      </c>
      <c r="F59" s="3">
        <v>37.47</v>
      </c>
      <c r="G59" s="3">
        <v>9.32</v>
      </c>
      <c r="H59" s="3">
        <f t="shared" si="11"/>
        <v>12.753684210526316</v>
      </c>
      <c r="J59" s="12">
        <v>15</v>
      </c>
      <c r="L59" s="2">
        <f t="shared" si="12"/>
        <v>29.250736842105265</v>
      </c>
      <c r="M59" s="2">
        <f t="shared" si="13"/>
        <v>30.424561403508772</v>
      </c>
    </row>
    <row r="60" spans="1:13" x14ac:dyDescent="0.25">
      <c r="A60" t="s">
        <v>241</v>
      </c>
      <c r="B60" t="s">
        <v>20</v>
      </c>
      <c r="C60" s="3">
        <v>8031.8</v>
      </c>
      <c r="D60" s="3">
        <v>9427.99</v>
      </c>
      <c r="E60" s="3">
        <v>8580.16</v>
      </c>
      <c r="F60" s="3">
        <v>5915.43</v>
      </c>
      <c r="G60" s="3">
        <v>2878.59</v>
      </c>
      <c r="H60" s="3">
        <f t="shared" si="11"/>
        <v>3939.1231578947372</v>
      </c>
      <c r="J60" s="12">
        <v>4000</v>
      </c>
      <c r="L60" s="2">
        <f t="shared" si="12"/>
        <v>7178.9006315789475</v>
      </c>
      <c r="M60" s="2">
        <f t="shared" si="13"/>
        <v>6144.9043859649128</v>
      </c>
    </row>
    <row r="61" spans="1:13" x14ac:dyDescent="0.25">
      <c r="A61" t="s">
        <v>866</v>
      </c>
      <c r="B61" s="6" t="s">
        <v>101</v>
      </c>
      <c r="C61" s="3">
        <v>0</v>
      </c>
      <c r="D61" s="3">
        <v>360.83</v>
      </c>
      <c r="E61" s="3">
        <v>627.91999999999996</v>
      </c>
      <c r="F61" s="3">
        <v>898</v>
      </c>
      <c r="G61" s="3">
        <v>569.03</v>
      </c>
      <c r="H61" s="3">
        <f t="shared" si="11"/>
        <v>778.6726315789474</v>
      </c>
      <c r="J61" s="12">
        <v>1000</v>
      </c>
      <c r="L61" s="2">
        <f t="shared" si="12"/>
        <v>533.0845263157895</v>
      </c>
      <c r="M61" s="2">
        <f t="shared" si="13"/>
        <v>768.19754385964916</v>
      </c>
    </row>
    <row r="62" spans="1:13" x14ac:dyDescent="0.25">
      <c r="A62" t="s">
        <v>867</v>
      </c>
      <c r="B62" s="6" t="s">
        <v>857</v>
      </c>
      <c r="C62" s="3">
        <v>0</v>
      </c>
      <c r="D62" s="3">
        <v>587.78</v>
      </c>
      <c r="E62" s="3">
        <v>251.68</v>
      </c>
      <c r="F62" s="3">
        <v>250.1</v>
      </c>
      <c r="G62" s="3">
        <v>122.64</v>
      </c>
      <c r="H62" s="3">
        <f t="shared" si="11"/>
        <v>167.82315789473685</v>
      </c>
      <c r="J62" s="12">
        <v>250</v>
      </c>
      <c r="L62" s="2">
        <f t="shared" si="12"/>
        <v>251.47663157894735</v>
      </c>
      <c r="M62" s="2">
        <f t="shared" si="13"/>
        <v>223.20105263157896</v>
      </c>
    </row>
    <row r="63" spans="1:13" x14ac:dyDescent="0.25">
      <c r="A63" t="s">
        <v>577</v>
      </c>
      <c r="B63" t="s">
        <v>32</v>
      </c>
      <c r="C63" s="3">
        <v>1772.59</v>
      </c>
      <c r="D63" s="3">
        <v>1907.66</v>
      </c>
      <c r="E63" s="3">
        <v>2285.7600000000002</v>
      </c>
      <c r="F63" s="3">
        <v>1956.17</v>
      </c>
      <c r="G63" s="3">
        <v>1363.47</v>
      </c>
      <c r="H63" s="3">
        <f t="shared" si="11"/>
        <v>1865.8010526315788</v>
      </c>
      <c r="J63" s="12">
        <v>2000</v>
      </c>
      <c r="L63" s="2">
        <f t="shared" si="12"/>
        <v>1957.5962105263159</v>
      </c>
      <c r="M63" s="2">
        <f t="shared" si="13"/>
        <v>2035.9103508771932</v>
      </c>
    </row>
    <row r="64" spans="1:13" x14ac:dyDescent="0.25">
      <c r="A64" t="s">
        <v>578</v>
      </c>
      <c r="B64" t="s">
        <v>49</v>
      </c>
      <c r="C64" s="3">
        <v>1500.85</v>
      </c>
      <c r="D64" s="3">
        <v>555.74</v>
      </c>
      <c r="E64" s="3">
        <v>645.64</v>
      </c>
      <c r="F64" s="3">
        <v>1336.29</v>
      </c>
      <c r="G64" s="3">
        <v>969.11</v>
      </c>
      <c r="H64" s="3">
        <f t="shared" si="11"/>
        <v>1326.1505263157894</v>
      </c>
      <c r="J64" s="12">
        <v>1500</v>
      </c>
      <c r="L64" s="2">
        <f t="shared" si="12"/>
        <v>1072.9341052631578</v>
      </c>
      <c r="M64" s="2">
        <f t="shared" si="13"/>
        <v>1102.6935087719298</v>
      </c>
    </row>
    <row r="65" spans="1:13" x14ac:dyDescent="0.25">
      <c r="A65" t="s">
        <v>579</v>
      </c>
      <c r="B65" t="s">
        <v>24</v>
      </c>
      <c r="C65" s="3">
        <v>4539.28</v>
      </c>
      <c r="D65" s="3">
        <v>5070.32</v>
      </c>
      <c r="E65" s="3">
        <v>6852.69</v>
      </c>
      <c r="F65" s="3">
        <v>7515.38</v>
      </c>
      <c r="G65" s="3">
        <v>4929.43</v>
      </c>
      <c r="H65" s="3">
        <f t="shared" si="11"/>
        <v>6745.5357894736844</v>
      </c>
      <c r="J65" s="12">
        <v>7000</v>
      </c>
      <c r="L65" s="2">
        <f t="shared" si="12"/>
        <v>6144.6411578947364</v>
      </c>
      <c r="M65" s="2">
        <f t="shared" si="13"/>
        <v>7037.8685964912283</v>
      </c>
    </row>
    <row r="66" spans="1:13" x14ac:dyDescent="0.25">
      <c r="A66" t="s">
        <v>580</v>
      </c>
      <c r="B66" t="s">
        <v>26</v>
      </c>
      <c r="C66" s="3">
        <v>284.14999999999998</v>
      </c>
      <c r="D66" s="3">
        <v>175.78</v>
      </c>
      <c r="E66" s="3">
        <v>250.06</v>
      </c>
      <c r="F66" s="3">
        <v>125.07</v>
      </c>
      <c r="G66" s="3">
        <v>84.7</v>
      </c>
      <c r="H66" s="3">
        <f t="shared" si="11"/>
        <v>115.90526315789474</v>
      </c>
      <c r="J66" s="12">
        <v>125</v>
      </c>
      <c r="L66" s="2">
        <f t="shared" si="12"/>
        <v>190.19305263157895</v>
      </c>
      <c r="M66" s="2">
        <f t="shared" si="13"/>
        <v>163.67842105263159</v>
      </c>
    </row>
    <row r="67" spans="1:13" x14ac:dyDescent="0.25">
      <c r="A67" t="s">
        <v>581</v>
      </c>
      <c r="B67" t="s">
        <v>38</v>
      </c>
      <c r="C67" s="3">
        <v>68.13</v>
      </c>
      <c r="D67" s="3">
        <v>161.55000000000001</v>
      </c>
      <c r="E67" s="3">
        <v>138.28</v>
      </c>
      <c r="F67" s="3">
        <v>185.14</v>
      </c>
      <c r="G67" s="3">
        <v>177.18</v>
      </c>
      <c r="H67" s="3">
        <f t="shared" si="11"/>
        <v>242.45684210526315</v>
      </c>
      <c r="J67" s="12">
        <v>250</v>
      </c>
      <c r="L67" s="2">
        <f t="shared" si="12"/>
        <v>159.11136842105265</v>
      </c>
      <c r="M67" s="2">
        <f t="shared" si="13"/>
        <v>188.62561403508769</v>
      </c>
    </row>
    <row r="68" spans="1:13" x14ac:dyDescent="0.25">
      <c r="A68" t="s">
        <v>582</v>
      </c>
      <c r="B68" t="s">
        <v>28</v>
      </c>
      <c r="C68" s="3">
        <v>225.16</v>
      </c>
      <c r="D68" s="3">
        <v>169.83</v>
      </c>
      <c r="E68" s="3">
        <v>277.17</v>
      </c>
      <c r="F68" s="3">
        <v>174.35</v>
      </c>
      <c r="G68" s="3">
        <v>0</v>
      </c>
      <c r="H68" s="3">
        <f t="shared" si="11"/>
        <v>0</v>
      </c>
      <c r="J68" s="12">
        <v>100</v>
      </c>
      <c r="L68" s="2">
        <f t="shared" si="12"/>
        <v>169.30199999999999</v>
      </c>
      <c r="M68" s="2">
        <f t="shared" si="13"/>
        <v>150.50666666666666</v>
      </c>
    </row>
    <row r="69" spans="1:13" x14ac:dyDescent="0.25">
      <c r="A69" t="s">
        <v>583</v>
      </c>
      <c r="B69" t="s">
        <v>128</v>
      </c>
      <c r="C69" s="3">
        <v>150.04</v>
      </c>
      <c r="D69" s="3">
        <v>204.8</v>
      </c>
      <c r="E69" s="3">
        <v>230.94</v>
      </c>
      <c r="F69" s="3">
        <v>55.94</v>
      </c>
      <c r="G69" s="3">
        <v>0</v>
      </c>
      <c r="H69" s="3">
        <f t="shared" ref="H69:H78" si="14">G69*2</f>
        <v>0</v>
      </c>
      <c r="J69" s="12">
        <v>75</v>
      </c>
      <c r="L69" s="2">
        <f t="shared" si="12"/>
        <v>128.34399999999999</v>
      </c>
      <c r="M69" s="2">
        <f t="shared" si="13"/>
        <v>95.626666666666665</v>
      </c>
    </row>
    <row r="70" spans="1:13" x14ac:dyDescent="0.25">
      <c r="A70" t="s">
        <v>601</v>
      </c>
      <c r="B70" t="s">
        <v>61</v>
      </c>
      <c r="C70" s="3">
        <v>1212.24</v>
      </c>
      <c r="D70" s="3">
        <v>1177.8</v>
      </c>
      <c r="E70" s="3">
        <v>1057.0999999999999</v>
      </c>
      <c r="F70" s="3">
        <v>897.41</v>
      </c>
      <c r="G70" s="3">
        <v>1139.28</v>
      </c>
      <c r="H70" s="3">
        <v>1139.28</v>
      </c>
      <c r="J70" s="12">
        <v>1000</v>
      </c>
      <c r="L70" s="2">
        <f t="shared" si="12"/>
        <v>1096.7659999999998</v>
      </c>
      <c r="M70" s="2">
        <f t="shared" si="13"/>
        <v>1031.2633333333333</v>
      </c>
    </row>
    <row r="71" spans="1:13" x14ac:dyDescent="0.25">
      <c r="A71" t="s">
        <v>242</v>
      </c>
      <c r="B71" t="s">
        <v>64</v>
      </c>
      <c r="C71" s="3">
        <v>9388.1200000000008</v>
      </c>
      <c r="D71" s="3">
        <v>22343.919999999998</v>
      </c>
      <c r="E71" s="3">
        <v>13505.84</v>
      </c>
      <c r="F71" s="3">
        <v>4119.03</v>
      </c>
      <c r="G71" s="3">
        <v>2574.09</v>
      </c>
      <c r="H71" s="3">
        <f>G71/9*12</f>
        <v>3432.12</v>
      </c>
      <c r="J71" s="12">
        <v>3500</v>
      </c>
      <c r="L71" s="2">
        <f t="shared" si="12"/>
        <v>10557.806</v>
      </c>
      <c r="M71" s="2">
        <f t="shared" si="13"/>
        <v>7018.996666666666</v>
      </c>
    </row>
    <row r="72" spans="1:13" x14ac:dyDescent="0.25">
      <c r="A72" t="s">
        <v>868</v>
      </c>
      <c r="B72" t="s">
        <v>210</v>
      </c>
      <c r="C72" s="3">
        <v>0</v>
      </c>
      <c r="D72" s="3">
        <v>110</v>
      </c>
      <c r="E72" s="3">
        <v>0</v>
      </c>
      <c r="F72" s="3">
        <v>375</v>
      </c>
      <c r="G72" s="3">
        <v>0</v>
      </c>
      <c r="H72" s="3">
        <f t="shared" si="14"/>
        <v>0</v>
      </c>
      <c r="J72" s="12">
        <v>500</v>
      </c>
      <c r="L72" s="2">
        <f t="shared" si="12"/>
        <v>97</v>
      </c>
      <c r="M72" s="2">
        <f t="shared" si="13"/>
        <v>125</v>
      </c>
    </row>
    <row r="73" spans="1:13" x14ac:dyDescent="0.25">
      <c r="A73" t="s">
        <v>788</v>
      </c>
      <c r="B73" t="s">
        <v>211</v>
      </c>
      <c r="C73" s="3">
        <v>84.91</v>
      </c>
      <c r="D73" s="3">
        <v>823.06</v>
      </c>
      <c r="E73" s="3">
        <v>497.2</v>
      </c>
      <c r="F73" s="3">
        <v>447</v>
      </c>
      <c r="G73" s="3">
        <v>2124.08</v>
      </c>
      <c r="H73" s="3">
        <v>2124.08</v>
      </c>
      <c r="J73" s="12">
        <v>2500</v>
      </c>
      <c r="L73" s="2">
        <f t="shared" si="12"/>
        <v>795.25</v>
      </c>
      <c r="M73" s="2">
        <f t="shared" si="13"/>
        <v>1022.7599999999999</v>
      </c>
    </row>
    <row r="74" spans="1:13" x14ac:dyDescent="0.25">
      <c r="A74" t="s">
        <v>243</v>
      </c>
      <c r="B74" t="s">
        <v>96</v>
      </c>
      <c r="C74" s="3">
        <v>0</v>
      </c>
      <c r="D74" s="3">
        <v>59229.88</v>
      </c>
      <c r="E74" s="3">
        <v>842.56</v>
      </c>
      <c r="F74" s="3">
        <v>3028.46</v>
      </c>
      <c r="G74" s="3">
        <v>0</v>
      </c>
      <c r="H74" s="3">
        <f t="shared" si="14"/>
        <v>0</v>
      </c>
      <c r="J74" s="12">
        <v>3500</v>
      </c>
      <c r="L74" s="2">
        <f t="shared" si="12"/>
        <v>12620.179999999998</v>
      </c>
      <c r="M74" s="2">
        <f t="shared" si="13"/>
        <v>1290.3399999999999</v>
      </c>
    </row>
    <row r="75" spans="1:13" x14ac:dyDescent="0.25">
      <c r="A75" t="s">
        <v>244</v>
      </c>
      <c r="B75" t="s">
        <v>74</v>
      </c>
      <c r="C75" s="3">
        <v>0</v>
      </c>
      <c r="D75" s="3">
        <v>0</v>
      </c>
      <c r="E75" s="3">
        <f>C75/9*12</f>
        <v>0</v>
      </c>
      <c r="F75" s="3">
        <v>0</v>
      </c>
      <c r="G75" s="3">
        <v>0</v>
      </c>
      <c r="H75" s="3">
        <f t="shared" si="14"/>
        <v>0</v>
      </c>
      <c r="J75" s="12">
        <v>0</v>
      </c>
      <c r="L75" s="2">
        <f t="shared" si="12"/>
        <v>0</v>
      </c>
      <c r="M75" s="2">
        <f t="shared" si="13"/>
        <v>0</v>
      </c>
    </row>
    <row r="76" spans="1:13" x14ac:dyDescent="0.25">
      <c r="A76" t="s">
        <v>245</v>
      </c>
      <c r="B76" t="s">
        <v>72</v>
      </c>
      <c r="C76" s="3">
        <v>0</v>
      </c>
      <c r="D76" s="3">
        <v>0</v>
      </c>
      <c r="E76" s="3">
        <f>C76/9*12</f>
        <v>0</v>
      </c>
      <c r="F76" s="3">
        <v>0</v>
      </c>
      <c r="G76" s="3">
        <v>0</v>
      </c>
      <c r="H76" s="3">
        <f t="shared" si="14"/>
        <v>0</v>
      </c>
      <c r="J76" s="12">
        <v>0</v>
      </c>
      <c r="L76" s="2">
        <f t="shared" si="12"/>
        <v>0</v>
      </c>
      <c r="M76" s="2">
        <f t="shared" si="13"/>
        <v>0</v>
      </c>
    </row>
    <row r="77" spans="1:13" x14ac:dyDescent="0.25">
      <c r="A77" t="s">
        <v>280</v>
      </c>
      <c r="B77" t="s">
        <v>281</v>
      </c>
      <c r="C77" s="3">
        <v>0</v>
      </c>
      <c r="D77" s="3">
        <v>840</v>
      </c>
      <c r="E77" s="3">
        <f>C77/9*12</f>
        <v>0</v>
      </c>
      <c r="F77" s="3">
        <v>0</v>
      </c>
      <c r="G77" s="3">
        <v>0</v>
      </c>
      <c r="H77" s="3">
        <f t="shared" si="14"/>
        <v>0</v>
      </c>
      <c r="J77" s="12">
        <v>0</v>
      </c>
      <c r="L77" s="2">
        <f t="shared" si="12"/>
        <v>168</v>
      </c>
      <c r="M77" s="2">
        <f t="shared" si="13"/>
        <v>0</v>
      </c>
    </row>
    <row r="78" spans="1:13" x14ac:dyDescent="0.25">
      <c r="A78" t="s">
        <v>286</v>
      </c>
      <c r="B78" t="s">
        <v>285</v>
      </c>
      <c r="C78" s="3">
        <v>0</v>
      </c>
      <c r="D78" s="3">
        <v>0</v>
      </c>
      <c r="E78" s="3">
        <f>C78/9*12</f>
        <v>0</v>
      </c>
      <c r="F78" s="3">
        <v>0</v>
      </c>
      <c r="G78" s="3">
        <v>0</v>
      </c>
      <c r="H78" s="3">
        <f t="shared" si="14"/>
        <v>0</v>
      </c>
      <c r="J78" s="12">
        <v>0</v>
      </c>
      <c r="L78" s="2">
        <f t="shared" si="12"/>
        <v>0</v>
      </c>
      <c r="M78" s="2">
        <f t="shared" si="13"/>
        <v>0</v>
      </c>
    </row>
    <row r="79" spans="1:13" x14ac:dyDescent="0.25">
      <c r="A79" t="s">
        <v>247</v>
      </c>
      <c r="B79" t="s">
        <v>89</v>
      </c>
      <c r="C79" s="3">
        <v>0</v>
      </c>
      <c r="D79" s="3">
        <v>5159.1499999999996</v>
      </c>
      <c r="E79" s="3">
        <f>C79/9*12</f>
        <v>0</v>
      </c>
      <c r="F79" s="3">
        <v>754.9</v>
      </c>
      <c r="G79" s="3">
        <v>0</v>
      </c>
      <c r="H79" s="3">
        <v>1000</v>
      </c>
      <c r="J79" s="12">
        <v>1000</v>
      </c>
      <c r="L79" s="2">
        <f t="shared" si="12"/>
        <v>1382.81</v>
      </c>
      <c r="M79" s="2">
        <f t="shared" si="13"/>
        <v>584.9666666666667</v>
      </c>
    </row>
    <row r="80" spans="1:13" x14ac:dyDescent="0.25">
      <c r="A80" t="s">
        <v>576</v>
      </c>
      <c r="B80" t="s">
        <v>80</v>
      </c>
      <c r="C80" s="3">
        <v>30014.09</v>
      </c>
      <c r="D80" s="3">
        <v>56740.34</v>
      </c>
      <c r="E80" s="3">
        <v>41651.379999999997</v>
      </c>
      <c r="F80" s="3">
        <v>27793.95</v>
      </c>
      <c r="G80" s="3">
        <v>24927.61</v>
      </c>
      <c r="H80" s="3">
        <f>G80/9*12</f>
        <v>33236.813333333332</v>
      </c>
      <c r="J80" s="12">
        <v>34000</v>
      </c>
      <c r="L80" s="2">
        <f t="shared" si="12"/>
        <v>37887.314666666665</v>
      </c>
      <c r="M80" s="2">
        <f t="shared" si="13"/>
        <v>34227.381111111106</v>
      </c>
    </row>
    <row r="81" spans="1:13" x14ac:dyDescent="0.25">
      <c r="A81" t="s">
        <v>869</v>
      </c>
      <c r="B81" t="s">
        <v>93</v>
      </c>
      <c r="C81" s="10">
        <v>0</v>
      </c>
      <c r="D81" s="10">
        <v>3399.46</v>
      </c>
      <c r="E81" s="10">
        <v>425</v>
      </c>
      <c r="F81" s="10">
        <v>170</v>
      </c>
      <c r="G81" s="3">
        <v>770</v>
      </c>
      <c r="H81" s="3">
        <f>G81/9*12</f>
        <v>1026.6666666666667</v>
      </c>
      <c r="J81" s="19">
        <v>1000</v>
      </c>
      <c r="L81" s="20">
        <f t="shared" si="12"/>
        <v>1004.2253333333334</v>
      </c>
      <c r="M81" s="20">
        <f t="shared" si="13"/>
        <v>540.55555555555554</v>
      </c>
    </row>
    <row r="82" spans="1:13" x14ac:dyDescent="0.25">
      <c r="C82" s="3">
        <f>SUM(C54:C81)</f>
        <v>89324.650000000009</v>
      </c>
      <c r="D82" s="3">
        <f>SUM(D54:D81)</f>
        <v>208275.91999999998</v>
      </c>
      <c r="E82" s="3">
        <f>SUM(E54:E81)</f>
        <v>116088.20000000001</v>
      </c>
      <c r="F82" s="3">
        <f>SUM(F54:F81)</f>
        <v>88685.51</v>
      </c>
      <c r="G82" s="3">
        <f>SUM(G54:G81)</f>
        <v>57051.66</v>
      </c>
      <c r="H82" s="3">
        <f t="shared" ref="H82:J82" si="15">SUM(H54:H81)</f>
        <v>76876.412631578962</v>
      </c>
      <c r="J82" s="12">
        <f t="shared" si="15"/>
        <v>83692</v>
      </c>
      <c r="L82" s="2">
        <f>SUM(L54:L81)</f>
        <v>115850.13852631577</v>
      </c>
      <c r="M82" s="2">
        <f>SUM(M54:M81)</f>
        <v>93883.374210526323</v>
      </c>
    </row>
    <row r="83" spans="1:13" x14ac:dyDescent="0.25">
      <c r="B83" t="s">
        <v>584</v>
      </c>
      <c r="D83" s="3"/>
      <c r="G83" s="3"/>
      <c r="L83" s="2"/>
      <c r="M83" s="2"/>
    </row>
    <row r="84" spans="1:13" x14ac:dyDescent="0.25">
      <c r="A84" t="s">
        <v>248</v>
      </c>
      <c r="B84" t="s">
        <v>22</v>
      </c>
      <c r="C84" s="3">
        <v>1828.78</v>
      </c>
      <c r="D84" s="3">
        <v>42.5</v>
      </c>
      <c r="E84" s="3">
        <v>0</v>
      </c>
      <c r="F84" s="3">
        <v>1491.35</v>
      </c>
      <c r="G84" s="3">
        <v>417.28</v>
      </c>
      <c r="H84" s="7">
        <f>G84/19*26</f>
        <v>571.01473684210532</v>
      </c>
      <c r="J84" s="12">
        <v>605</v>
      </c>
      <c r="L84" s="2">
        <f>(F84+C84+D84+E84+H84)/5</f>
        <v>786.72894736842113</v>
      </c>
      <c r="M84" s="2">
        <f>(E84+H84+F84)/3</f>
        <v>687.45491228070171</v>
      </c>
    </row>
    <row r="85" spans="1:13" x14ac:dyDescent="0.25">
      <c r="A85" t="s">
        <v>249</v>
      </c>
      <c r="B85" t="s">
        <v>250</v>
      </c>
      <c r="C85" s="3">
        <v>12417.12</v>
      </c>
      <c r="D85" s="3">
        <v>3498.48</v>
      </c>
      <c r="E85" s="3">
        <v>1537.22</v>
      </c>
      <c r="F85" s="3">
        <v>2012.97</v>
      </c>
      <c r="G85" s="3">
        <v>814.31</v>
      </c>
      <c r="H85" s="7">
        <f t="shared" ref="H85:H94" si="16">G85/19*26</f>
        <v>1114.318947368421</v>
      </c>
      <c r="J85" s="12">
        <v>1200</v>
      </c>
      <c r="L85" s="2">
        <f t="shared" ref="L85:L100" si="17">(F85+C85+D85+E85+H85)/5</f>
        <v>4116.0217894736843</v>
      </c>
      <c r="M85" s="2">
        <f t="shared" ref="M85:M100" si="18">(E85+H85+F85)/3</f>
        <v>1554.8363157894737</v>
      </c>
    </row>
    <row r="86" spans="1:13" x14ac:dyDescent="0.25">
      <c r="A86" t="s">
        <v>292</v>
      </c>
      <c r="B86" t="s">
        <v>212</v>
      </c>
      <c r="C86" s="3">
        <v>0</v>
      </c>
      <c r="D86" s="3">
        <v>71.64</v>
      </c>
      <c r="E86" s="3">
        <v>0</v>
      </c>
      <c r="F86" s="3">
        <v>0</v>
      </c>
      <c r="G86" s="3">
        <v>0</v>
      </c>
      <c r="H86" s="7">
        <f t="shared" si="16"/>
        <v>0</v>
      </c>
      <c r="J86" s="12">
        <v>0</v>
      </c>
      <c r="L86" s="2">
        <f t="shared" si="17"/>
        <v>14.327999999999999</v>
      </c>
      <c r="M86" s="2">
        <f t="shared" si="18"/>
        <v>0</v>
      </c>
    </row>
    <row r="87" spans="1:13" x14ac:dyDescent="0.25">
      <c r="A87" t="s">
        <v>251</v>
      </c>
      <c r="B87" t="s">
        <v>252</v>
      </c>
      <c r="C87" s="3">
        <v>0</v>
      </c>
      <c r="D87" s="3">
        <v>71.94</v>
      </c>
      <c r="E87" s="3">
        <v>0</v>
      </c>
      <c r="F87" s="3">
        <v>0</v>
      </c>
      <c r="G87" s="3">
        <v>0</v>
      </c>
      <c r="H87" s="7">
        <f t="shared" si="16"/>
        <v>0</v>
      </c>
      <c r="J87" s="12">
        <v>0</v>
      </c>
      <c r="L87" s="2">
        <f t="shared" si="17"/>
        <v>14.388</v>
      </c>
      <c r="M87" s="2">
        <f t="shared" si="18"/>
        <v>0</v>
      </c>
    </row>
    <row r="88" spans="1:13" x14ac:dyDescent="0.25">
      <c r="A88" t="s">
        <v>253</v>
      </c>
      <c r="B88" t="s">
        <v>30</v>
      </c>
      <c r="C88" s="3">
        <v>927.19</v>
      </c>
      <c r="D88" s="3">
        <v>239.42</v>
      </c>
      <c r="E88" s="3">
        <v>131.18</v>
      </c>
      <c r="F88" s="3">
        <v>306.79000000000002</v>
      </c>
      <c r="G88" s="3">
        <v>113.95</v>
      </c>
      <c r="H88" s="7">
        <f t="shared" si="16"/>
        <v>155.93157894736842</v>
      </c>
      <c r="J88" s="12">
        <v>175</v>
      </c>
      <c r="L88" s="2">
        <f t="shared" si="17"/>
        <v>352.10231578947372</v>
      </c>
      <c r="M88" s="2">
        <f t="shared" si="18"/>
        <v>197.96719298245617</v>
      </c>
    </row>
    <row r="89" spans="1:13" x14ac:dyDescent="0.25">
      <c r="A89" t="s">
        <v>282</v>
      </c>
      <c r="B89" t="s">
        <v>12</v>
      </c>
      <c r="C89" s="3">
        <v>7.06</v>
      </c>
      <c r="D89" s="3">
        <v>1.99</v>
      </c>
      <c r="E89" s="3">
        <v>1.04</v>
      </c>
      <c r="F89" s="3">
        <v>1.54</v>
      </c>
      <c r="G89" s="3">
        <v>0</v>
      </c>
      <c r="H89" s="7">
        <f t="shared" si="16"/>
        <v>0</v>
      </c>
      <c r="J89" s="12">
        <v>2</v>
      </c>
      <c r="L89" s="2">
        <f t="shared" si="17"/>
        <v>2.3259999999999996</v>
      </c>
      <c r="M89" s="2">
        <f t="shared" si="18"/>
        <v>0.86</v>
      </c>
    </row>
    <row r="90" spans="1:13" x14ac:dyDescent="0.25">
      <c r="A90" t="s">
        <v>279</v>
      </c>
      <c r="B90" t="s">
        <v>14</v>
      </c>
      <c r="C90" s="3">
        <v>1089.8</v>
      </c>
      <c r="D90" s="3">
        <v>281.89</v>
      </c>
      <c r="E90" s="3">
        <v>116.62</v>
      </c>
      <c r="F90" s="3">
        <v>261.11</v>
      </c>
      <c r="G90" s="3">
        <v>97.57</v>
      </c>
      <c r="H90" s="7">
        <f t="shared" si="16"/>
        <v>133.51684210526315</v>
      </c>
      <c r="J90" s="12">
        <v>150</v>
      </c>
      <c r="L90" s="2">
        <f t="shared" si="17"/>
        <v>376.58736842105253</v>
      </c>
      <c r="M90" s="2">
        <f t="shared" si="18"/>
        <v>170.41561403508771</v>
      </c>
    </row>
    <row r="91" spans="1:13" x14ac:dyDescent="0.25">
      <c r="A91" t="s">
        <v>278</v>
      </c>
      <c r="B91" t="s">
        <v>16</v>
      </c>
      <c r="C91" s="3">
        <v>7842.48</v>
      </c>
      <c r="D91" s="3">
        <v>2038.89</v>
      </c>
      <c r="E91" s="3">
        <v>885.74</v>
      </c>
      <c r="F91" s="3">
        <v>3241.56</v>
      </c>
      <c r="G91" s="3">
        <v>727.76</v>
      </c>
      <c r="H91" s="7">
        <f t="shared" si="16"/>
        <v>995.88210526315788</v>
      </c>
      <c r="J91" s="12">
        <v>1000</v>
      </c>
      <c r="L91" s="2">
        <f t="shared" si="17"/>
        <v>3000.9104210526311</v>
      </c>
      <c r="M91" s="2">
        <f t="shared" si="18"/>
        <v>1707.7273684210525</v>
      </c>
    </row>
    <row r="92" spans="1:13" x14ac:dyDescent="0.25">
      <c r="A92" t="s">
        <v>257</v>
      </c>
      <c r="B92" t="s">
        <v>18</v>
      </c>
      <c r="C92" s="3">
        <v>20.010000000000002</v>
      </c>
      <c r="D92" s="3">
        <v>5.75</v>
      </c>
      <c r="E92" s="3">
        <v>1.92</v>
      </c>
      <c r="F92" s="3">
        <v>6.58</v>
      </c>
      <c r="G92" s="3">
        <v>0.87</v>
      </c>
      <c r="H92" s="7">
        <f t="shared" si="16"/>
        <v>1.1905263157894737</v>
      </c>
      <c r="J92" s="12">
        <v>5</v>
      </c>
      <c r="L92" s="2">
        <f t="shared" si="17"/>
        <v>7.0901052631578967</v>
      </c>
      <c r="M92" s="2">
        <f t="shared" si="18"/>
        <v>3.2301754385964911</v>
      </c>
    </row>
    <row r="93" spans="1:13" x14ac:dyDescent="0.25">
      <c r="A93" t="s">
        <v>258</v>
      </c>
      <c r="B93" t="s">
        <v>20</v>
      </c>
      <c r="C93" s="3">
        <v>4601.58</v>
      </c>
      <c r="D93" s="3">
        <v>1516.46</v>
      </c>
      <c r="E93" s="3">
        <v>686.63</v>
      </c>
      <c r="F93" s="3">
        <v>1441.62</v>
      </c>
      <c r="G93" s="3">
        <v>635.9</v>
      </c>
      <c r="H93" s="7">
        <f t="shared" si="16"/>
        <v>870.17894736842095</v>
      </c>
      <c r="J93" s="12">
        <v>950</v>
      </c>
      <c r="L93" s="2">
        <f t="shared" si="17"/>
        <v>1823.2937894736838</v>
      </c>
      <c r="M93" s="2">
        <f t="shared" si="18"/>
        <v>999.47631578947357</v>
      </c>
    </row>
    <row r="94" spans="1:13" x14ac:dyDescent="0.25">
      <c r="A94" t="s">
        <v>870</v>
      </c>
      <c r="B94" t="s">
        <v>857</v>
      </c>
      <c r="C94" s="3">
        <v>0</v>
      </c>
      <c r="D94" s="3">
        <v>252.19</v>
      </c>
      <c r="E94" s="3">
        <v>15.37</v>
      </c>
      <c r="F94" s="3">
        <v>34.46</v>
      </c>
      <c r="G94" s="3">
        <v>12.88</v>
      </c>
      <c r="H94" s="7">
        <f t="shared" si="16"/>
        <v>17.625263157894739</v>
      </c>
      <c r="J94" s="12">
        <v>20</v>
      </c>
      <c r="L94" s="2">
        <f t="shared" si="17"/>
        <v>63.929052631578941</v>
      </c>
      <c r="M94" s="2">
        <f t="shared" si="18"/>
        <v>22.485087719298246</v>
      </c>
    </row>
    <row r="95" spans="1:13" x14ac:dyDescent="0.25">
      <c r="A95" t="s">
        <v>587</v>
      </c>
      <c r="B95" t="s">
        <v>128</v>
      </c>
      <c r="C95" s="3">
        <v>40.67</v>
      </c>
      <c r="D95" s="3">
        <v>0</v>
      </c>
      <c r="E95" s="3">
        <v>0</v>
      </c>
      <c r="F95" s="3">
        <v>20.13</v>
      </c>
      <c r="G95" s="3">
        <v>0</v>
      </c>
      <c r="H95" s="7">
        <f t="shared" ref="H95:H100" si="19">G95*2</f>
        <v>0</v>
      </c>
      <c r="J95" s="12">
        <v>25</v>
      </c>
      <c r="L95" s="2">
        <f t="shared" si="17"/>
        <v>12.16</v>
      </c>
      <c r="M95" s="2">
        <f t="shared" si="18"/>
        <v>6.71</v>
      </c>
    </row>
    <row r="96" spans="1:13" x14ac:dyDescent="0.25">
      <c r="A96" t="s">
        <v>603</v>
      </c>
      <c r="B96" t="s">
        <v>64</v>
      </c>
      <c r="C96" s="3">
        <v>99</v>
      </c>
      <c r="D96" s="3">
        <v>3378.6</v>
      </c>
      <c r="E96" s="3">
        <v>0</v>
      </c>
      <c r="F96" s="3">
        <v>0</v>
      </c>
      <c r="G96" s="3">
        <v>1948.65</v>
      </c>
      <c r="H96" s="7">
        <f>G96/9*12</f>
        <v>2598.2000000000003</v>
      </c>
      <c r="J96" s="12">
        <v>2750</v>
      </c>
      <c r="L96" s="2">
        <f t="shared" si="17"/>
        <v>1215.1600000000001</v>
      </c>
      <c r="M96" s="2">
        <f t="shared" si="18"/>
        <v>866.06666666666672</v>
      </c>
    </row>
    <row r="97" spans="1:13" x14ac:dyDescent="0.25">
      <c r="A97" t="s">
        <v>585</v>
      </c>
      <c r="B97" t="s">
        <v>586</v>
      </c>
      <c r="C97" s="3">
        <v>3235.13</v>
      </c>
      <c r="D97" s="3">
        <v>0</v>
      </c>
      <c r="E97" s="3">
        <v>5408.59</v>
      </c>
      <c r="F97" s="3">
        <v>5097.83</v>
      </c>
      <c r="G97" s="3">
        <v>5405.06</v>
      </c>
      <c r="H97" s="7">
        <f>G97/9*12</f>
        <v>7206.7466666666678</v>
      </c>
      <c r="J97" s="12">
        <v>7500</v>
      </c>
      <c r="L97" s="2">
        <f t="shared" si="17"/>
        <v>4189.659333333334</v>
      </c>
      <c r="M97" s="2">
        <f t="shared" si="18"/>
        <v>5904.3888888888896</v>
      </c>
    </row>
    <row r="98" spans="1:13" x14ac:dyDescent="0.25">
      <c r="A98" t="s">
        <v>259</v>
      </c>
      <c r="B98" t="s">
        <v>70</v>
      </c>
      <c r="C98" s="3">
        <v>14008.47</v>
      </c>
      <c r="D98" s="3">
        <v>0</v>
      </c>
      <c r="E98" s="3">
        <v>4235.5200000000004</v>
      </c>
      <c r="F98" s="3">
        <v>0</v>
      </c>
      <c r="G98" s="3">
        <v>0</v>
      </c>
      <c r="H98" s="7">
        <f t="shared" ref="H98" si="20">G98/9*12</f>
        <v>0</v>
      </c>
      <c r="J98" s="12">
        <v>0</v>
      </c>
      <c r="L98" s="2">
        <f t="shared" si="17"/>
        <v>3648.7979999999998</v>
      </c>
      <c r="M98" s="2">
        <f t="shared" si="18"/>
        <v>1411.8400000000001</v>
      </c>
    </row>
    <row r="99" spans="1:13" x14ac:dyDescent="0.25">
      <c r="A99" t="s">
        <v>260</v>
      </c>
      <c r="B99" t="s">
        <v>96</v>
      </c>
      <c r="C99" s="3">
        <v>1081.32</v>
      </c>
      <c r="D99" s="3">
        <v>0</v>
      </c>
      <c r="E99" s="3">
        <v>10452.969999999999</v>
      </c>
      <c r="F99" s="3">
        <v>11380.82</v>
      </c>
      <c r="G99" s="3">
        <v>1585.5</v>
      </c>
      <c r="H99" s="7">
        <f>G99/8*12</f>
        <v>2378.25</v>
      </c>
      <c r="J99" s="12">
        <v>2500</v>
      </c>
      <c r="L99" s="2">
        <f t="shared" si="17"/>
        <v>5058.6720000000005</v>
      </c>
      <c r="M99" s="2">
        <f t="shared" si="18"/>
        <v>8070.68</v>
      </c>
    </row>
    <row r="100" spans="1:13" x14ac:dyDescent="0.25">
      <c r="A100" t="s">
        <v>261</v>
      </c>
      <c r="B100" t="s">
        <v>89</v>
      </c>
      <c r="C100" s="10">
        <v>0</v>
      </c>
      <c r="D100" s="10">
        <v>314.39999999999998</v>
      </c>
      <c r="E100" s="10">
        <v>0</v>
      </c>
      <c r="F100" s="10">
        <v>0</v>
      </c>
      <c r="G100" s="3">
        <v>0</v>
      </c>
      <c r="H100" s="10">
        <f t="shared" si="19"/>
        <v>0</v>
      </c>
      <c r="J100" s="19">
        <v>0</v>
      </c>
      <c r="L100" s="20">
        <f t="shared" si="17"/>
        <v>62.879999999999995</v>
      </c>
      <c r="M100" s="20">
        <f t="shared" si="18"/>
        <v>0</v>
      </c>
    </row>
    <row r="101" spans="1:13" x14ac:dyDescent="0.25">
      <c r="C101" s="3">
        <f>SUM(C84:C100)</f>
        <v>47198.609999999993</v>
      </c>
      <c r="D101" s="3">
        <f>SUM(D84:D100)</f>
        <v>11714.15</v>
      </c>
      <c r="E101" s="3">
        <f>SUM(E84:E100)</f>
        <v>23472.800000000003</v>
      </c>
      <c r="F101" s="3">
        <f>SUM(F84:F100)</f>
        <v>25296.76</v>
      </c>
      <c r="G101" s="3">
        <f>SUM(G84:G100)</f>
        <v>11759.73</v>
      </c>
      <c r="H101" s="3">
        <f t="shared" ref="H101:J101" si="21">SUM(H84:H100)</f>
        <v>16042.855614035088</v>
      </c>
      <c r="J101" s="12">
        <f t="shared" si="21"/>
        <v>16882</v>
      </c>
      <c r="L101" s="2">
        <f>SUM(L84:L100)</f>
        <v>24745.035122807018</v>
      </c>
      <c r="M101" s="2">
        <f>SUM(M84:M100)</f>
        <v>21604.138538011695</v>
      </c>
    </row>
    <row r="102" spans="1:13" x14ac:dyDescent="0.25">
      <c r="B102" t="s">
        <v>790</v>
      </c>
      <c r="D102" s="3"/>
      <c r="G102" s="3"/>
      <c r="L102" s="2"/>
      <c r="M102" s="2"/>
    </row>
    <row r="103" spans="1:13" x14ac:dyDescent="0.25">
      <c r="A103" t="s">
        <v>262</v>
      </c>
      <c r="B103" t="s">
        <v>22</v>
      </c>
      <c r="C103" s="3">
        <v>7632.9</v>
      </c>
      <c r="D103" s="3">
        <v>14069.19</v>
      </c>
      <c r="E103" s="3">
        <v>7560.82</v>
      </c>
      <c r="F103" s="3">
        <v>12779.26</v>
      </c>
      <c r="G103" s="3">
        <v>4848.3900000000003</v>
      </c>
      <c r="H103" s="7">
        <f>G103/19*26</f>
        <v>6634.6389473684212</v>
      </c>
      <c r="J103" s="12">
        <v>7035</v>
      </c>
      <c r="L103" s="2">
        <f t="shared" ref="L103:L116" si="22">(F103+C103+D103+E103+H103)/5</f>
        <v>9735.3617894736853</v>
      </c>
      <c r="M103" s="2">
        <f t="shared" ref="M103:M116" si="23">(E103+H103+F103)/3</f>
        <v>8991.5729824561404</v>
      </c>
    </row>
    <row r="104" spans="1:13" x14ac:dyDescent="0.25">
      <c r="A104" t="s">
        <v>263</v>
      </c>
      <c r="B104" t="s">
        <v>250</v>
      </c>
      <c r="C104" s="3">
        <v>3736.35</v>
      </c>
      <c r="D104" s="3">
        <v>1800.91</v>
      </c>
      <c r="E104" s="3">
        <v>133.97999999999999</v>
      </c>
      <c r="F104" s="3">
        <v>0</v>
      </c>
      <c r="G104" s="3">
        <v>0</v>
      </c>
      <c r="H104" s="7">
        <f t="shared" ref="H104:H114" si="24">G104/19*26</f>
        <v>0</v>
      </c>
      <c r="J104" s="12">
        <v>0</v>
      </c>
      <c r="L104" s="2">
        <f t="shared" si="22"/>
        <v>1134.248</v>
      </c>
      <c r="M104" s="2">
        <f t="shared" si="23"/>
        <v>44.66</v>
      </c>
    </row>
    <row r="105" spans="1:13" x14ac:dyDescent="0.25">
      <c r="A105" t="s">
        <v>264</v>
      </c>
      <c r="B105" t="s">
        <v>265</v>
      </c>
      <c r="C105" s="3">
        <v>711.26</v>
      </c>
      <c r="D105" s="3">
        <v>64.95</v>
      </c>
      <c r="E105" s="3">
        <v>0</v>
      </c>
      <c r="F105" s="3">
        <v>0</v>
      </c>
      <c r="G105" s="3">
        <v>0</v>
      </c>
      <c r="H105" s="7">
        <f t="shared" si="24"/>
        <v>0</v>
      </c>
      <c r="J105" s="12">
        <v>0</v>
      </c>
      <c r="L105" s="2">
        <f t="shared" si="22"/>
        <v>155.24200000000002</v>
      </c>
      <c r="M105" s="2">
        <f t="shared" si="23"/>
        <v>0</v>
      </c>
    </row>
    <row r="106" spans="1:13" x14ac:dyDescent="0.25">
      <c r="A106" t="s">
        <v>266</v>
      </c>
      <c r="B106" t="s">
        <v>267</v>
      </c>
      <c r="C106" s="3">
        <v>2819.99</v>
      </c>
      <c r="D106" s="3"/>
      <c r="E106" s="3">
        <v>0</v>
      </c>
      <c r="F106" s="3">
        <v>0</v>
      </c>
      <c r="G106" s="3">
        <v>0</v>
      </c>
      <c r="H106" s="7">
        <f t="shared" si="24"/>
        <v>0</v>
      </c>
      <c r="J106" s="12">
        <v>0</v>
      </c>
      <c r="L106" s="2">
        <f t="shared" si="22"/>
        <v>563.99799999999993</v>
      </c>
      <c r="M106" s="2">
        <f t="shared" si="23"/>
        <v>0</v>
      </c>
    </row>
    <row r="107" spans="1:13" x14ac:dyDescent="0.25">
      <c r="A107" t="s">
        <v>268</v>
      </c>
      <c r="B107" t="s">
        <v>30</v>
      </c>
      <c r="C107" s="3">
        <v>1058.57</v>
      </c>
      <c r="D107" s="3">
        <v>682.84</v>
      </c>
      <c r="E107" s="3">
        <v>385.93</v>
      </c>
      <c r="F107" s="3">
        <v>403.78</v>
      </c>
      <c r="G107" s="3">
        <v>213.66</v>
      </c>
      <c r="H107" s="7">
        <f t="shared" si="24"/>
        <v>292.37684210526317</v>
      </c>
      <c r="J107" s="12">
        <v>300</v>
      </c>
      <c r="L107" s="2">
        <f t="shared" si="22"/>
        <v>564.69936842105267</v>
      </c>
      <c r="M107" s="2">
        <f t="shared" si="23"/>
        <v>360.69561403508777</v>
      </c>
    </row>
    <row r="108" spans="1:13" x14ac:dyDescent="0.25">
      <c r="A108" t="s">
        <v>269</v>
      </c>
      <c r="B108" t="s">
        <v>12</v>
      </c>
      <c r="C108" s="3">
        <v>6.28</v>
      </c>
      <c r="D108" s="3">
        <v>3.05</v>
      </c>
      <c r="E108" s="3">
        <v>1.1299999999999999</v>
      </c>
      <c r="F108" s="3">
        <v>1.78</v>
      </c>
      <c r="G108" s="3">
        <v>0</v>
      </c>
      <c r="H108" s="7">
        <f t="shared" si="24"/>
        <v>0</v>
      </c>
      <c r="J108" s="12">
        <v>2</v>
      </c>
      <c r="L108" s="2">
        <f t="shared" si="22"/>
        <v>2.4479999999999995</v>
      </c>
      <c r="M108" s="2">
        <f t="shared" si="23"/>
        <v>0.97000000000000008</v>
      </c>
    </row>
    <row r="109" spans="1:13" x14ac:dyDescent="0.25">
      <c r="A109" t="s">
        <v>270</v>
      </c>
      <c r="B109" t="s">
        <v>14</v>
      </c>
      <c r="C109" s="3">
        <v>1143.1199999999999</v>
      </c>
      <c r="D109" s="3">
        <v>1222.3900000000001</v>
      </c>
      <c r="E109" s="3">
        <v>592.83000000000004</v>
      </c>
      <c r="F109" s="3">
        <v>957.9</v>
      </c>
      <c r="G109" s="3">
        <v>377.8</v>
      </c>
      <c r="H109" s="7">
        <f t="shared" si="24"/>
        <v>516.98947368421057</v>
      </c>
      <c r="J109" s="12">
        <v>550</v>
      </c>
      <c r="L109" s="2">
        <f t="shared" si="22"/>
        <v>886.64589473684214</v>
      </c>
      <c r="M109" s="2">
        <f t="shared" si="23"/>
        <v>689.23982456140357</v>
      </c>
    </row>
    <row r="110" spans="1:13" x14ac:dyDescent="0.25">
      <c r="A110" t="s">
        <v>271</v>
      </c>
      <c r="B110" t="s">
        <v>16</v>
      </c>
      <c r="C110" s="3">
        <v>11784.22</v>
      </c>
      <c r="D110" s="3">
        <v>16329.63</v>
      </c>
      <c r="E110" s="3">
        <v>8926.14</v>
      </c>
      <c r="F110" s="3">
        <v>6901.76</v>
      </c>
      <c r="G110" s="3">
        <v>1334.26</v>
      </c>
      <c r="H110" s="7">
        <f t="shared" si="24"/>
        <v>1825.8294736842104</v>
      </c>
      <c r="J110" s="12">
        <v>2000</v>
      </c>
      <c r="L110" s="2">
        <f t="shared" si="22"/>
        <v>9153.5158947368418</v>
      </c>
      <c r="M110" s="2">
        <f t="shared" si="23"/>
        <v>5884.5764912280692</v>
      </c>
    </row>
    <row r="111" spans="1:13" x14ac:dyDescent="0.25">
      <c r="A111" t="s">
        <v>272</v>
      </c>
      <c r="B111" t="s">
        <v>18</v>
      </c>
      <c r="C111" s="3">
        <v>27.62</v>
      </c>
      <c r="D111" s="3">
        <v>25.52</v>
      </c>
      <c r="E111" s="3">
        <v>13.09</v>
      </c>
      <c r="F111" s="3">
        <v>23.66</v>
      </c>
      <c r="G111" s="3">
        <v>1.43</v>
      </c>
      <c r="H111" s="7">
        <f t="shared" si="24"/>
        <v>1.9568421052631577</v>
      </c>
      <c r="J111" s="12">
        <v>2</v>
      </c>
      <c r="L111" s="2">
        <f t="shared" si="22"/>
        <v>18.369368421052634</v>
      </c>
      <c r="M111" s="2">
        <f t="shared" si="23"/>
        <v>12.902280701754385</v>
      </c>
    </row>
    <row r="112" spans="1:13" x14ac:dyDescent="0.25">
      <c r="A112" t="s">
        <v>273</v>
      </c>
      <c r="B112" t="s">
        <v>20</v>
      </c>
      <c r="C112" s="3">
        <v>4676.58</v>
      </c>
      <c r="D112" s="3">
        <v>4999.21</v>
      </c>
      <c r="E112" s="3">
        <v>1764.33</v>
      </c>
      <c r="F112" s="3">
        <v>2123.6</v>
      </c>
      <c r="G112" s="3">
        <v>1270.52</v>
      </c>
      <c r="H112" s="7">
        <f t="shared" si="24"/>
        <v>1738.6063157894735</v>
      </c>
      <c r="J112" s="12">
        <v>1850</v>
      </c>
      <c r="L112" s="2">
        <f t="shared" si="22"/>
        <v>3060.4652631578947</v>
      </c>
      <c r="M112" s="2">
        <f t="shared" si="23"/>
        <v>1875.5121052631578</v>
      </c>
    </row>
    <row r="113" spans="1:13" x14ac:dyDescent="0.25">
      <c r="A113" t="s">
        <v>873</v>
      </c>
      <c r="B113" t="s">
        <v>476</v>
      </c>
      <c r="C113" s="3">
        <v>0</v>
      </c>
      <c r="D113" s="3">
        <v>491.03</v>
      </c>
      <c r="E113" s="3">
        <v>393.46</v>
      </c>
      <c r="F113" s="3">
        <v>695.4</v>
      </c>
      <c r="G113" s="3">
        <v>228.36</v>
      </c>
      <c r="H113" s="7">
        <f t="shared" si="24"/>
        <v>312.49263157894734</v>
      </c>
      <c r="J113" s="12">
        <v>325</v>
      </c>
      <c r="L113" s="2">
        <f t="shared" si="22"/>
        <v>378.47652631578944</v>
      </c>
      <c r="M113" s="2">
        <f t="shared" si="23"/>
        <v>467.11754385964906</v>
      </c>
    </row>
    <row r="114" spans="1:13" x14ac:dyDescent="0.25">
      <c r="A114" t="s">
        <v>872</v>
      </c>
      <c r="B114" t="s">
        <v>857</v>
      </c>
      <c r="C114" s="3">
        <v>0</v>
      </c>
      <c r="D114" s="3">
        <v>368.66</v>
      </c>
      <c r="E114" s="3">
        <v>77.67</v>
      </c>
      <c r="F114" s="3">
        <v>119.82</v>
      </c>
      <c r="G114" s="3">
        <v>48.06</v>
      </c>
      <c r="H114" s="7">
        <f t="shared" si="24"/>
        <v>65.76631578947368</v>
      </c>
      <c r="J114" s="12">
        <v>75</v>
      </c>
      <c r="L114" s="2">
        <f t="shared" si="22"/>
        <v>126.38326315789473</v>
      </c>
      <c r="M114" s="2">
        <f t="shared" si="23"/>
        <v>87.752105263157887</v>
      </c>
    </row>
    <row r="115" spans="1:13" x14ac:dyDescent="0.25">
      <c r="A115" t="s">
        <v>274</v>
      </c>
      <c r="B115" t="s">
        <v>96</v>
      </c>
      <c r="C115" s="3">
        <v>45017.11</v>
      </c>
      <c r="D115" s="3">
        <v>101.2</v>
      </c>
      <c r="E115" s="3">
        <v>18470.57</v>
      </c>
      <c r="F115" s="3">
        <v>31941.31</v>
      </c>
      <c r="G115" s="3">
        <v>5488.16</v>
      </c>
      <c r="H115" s="7">
        <v>30000</v>
      </c>
      <c r="J115" s="12">
        <v>32000</v>
      </c>
      <c r="L115" s="2">
        <f t="shared" si="22"/>
        <v>25106.038</v>
      </c>
      <c r="M115" s="2">
        <f t="shared" si="23"/>
        <v>26803.960000000003</v>
      </c>
    </row>
    <row r="116" spans="1:13" x14ac:dyDescent="0.25">
      <c r="A116" t="s">
        <v>275</v>
      </c>
      <c r="B116" t="s">
        <v>276</v>
      </c>
      <c r="C116" s="10">
        <v>0</v>
      </c>
      <c r="D116" s="10">
        <v>0</v>
      </c>
      <c r="E116" s="10">
        <f>C116/9*12</f>
        <v>0</v>
      </c>
      <c r="F116" s="10">
        <v>0</v>
      </c>
      <c r="G116" s="3">
        <v>0</v>
      </c>
      <c r="H116" s="10">
        <f t="shared" ref="H116" si="25">G116*2</f>
        <v>0</v>
      </c>
      <c r="J116" s="19">
        <v>0</v>
      </c>
      <c r="L116" s="20">
        <f t="shared" si="22"/>
        <v>0</v>
      </c>
      <c r="M116" s="20">
        <f t="shared" si="23"/>
        <v>0</v>
      </c>
    </row>
    <row r="117" spans="1:13" x14ac:dyDescent="0.25">
      <c r="C117" s="3">
        <f t="shared" ref="C117:H117" si="26">SUM(C103:C116)</f>
        <v>78614</v>
      </c>
      <c r="D117" s="3">
        <f t="shared" si="26"/>
        <v>40158.579999999994</v>
      </c>
      <c r="E117" s="3">
        <f t="shared" si="26"/>
        <v>38319.949999999997</v>
      </c>
      <c r="F117" s="3">
        <f t="shared" si="26"/>
        <v>55948.270000000004</v>
      </c>
      <c r="G117" s="3">
        <f t="shared" si="26"/>
        <v>13810.640000000001</v>
      </c>
      <c r="H117" s="3">
        <f t="shared" si="26"/>
        <v>41388.656842105265</v>
      </c>
      <c r="J117" s="12">
        <f>SUM(J103:J116)</f>
        <v>44139</v>
      </c>
      <c r="L117" s="2">
        <f>SUM(L103:L116)</f>
        <v>50885.891368421057</v>
      </c>
      <c r="M117" s="2">
        <f>SUM(M103:M116)</f>
        <v>45218.958947368417</v>
      </c>
    </row>
    <row r="118" spans="1:13" x14ac:dyDescent="0.25">
      <c r="D118" s="3"/>
      <c r="G118" s="3"/>
      <c r="L118" s="2"/>
      <c r="M118" s="2"/>
    </row>
    <row r="119" spans="1:13" x14ac:dyDescent="0.25">
      <c r="B119" t="s">
        <v>121</v>
      </c>
      <c r="C119" s="2">
        <f t="shared" ref="C119:H119" si="27">C46+C52+C82+C101+C117</f>
        <v>301320.40000000002</v>
      </c>
      <c r="D119" s="2">
        <f t="shared" si="27"/>
        <v>323279.49</v>
      </c>
      <c r="E119" s="2">
        <f t="shared" si="27"/>
        <v>213158.43000000005</v>
      </c>
      <c r="F119" s="2">
        <f t="shared" si="27"/>
        <v>211756.12</v>
      </c>
      <c r="G119" s="3">
        <f t="shared" si="27"/>
        <v>114214.13</v>
      </c>
      <c r="H119" s="2">
        <f t="shared" si="27"/>
        <v>188082.46929824565</v>
      </c>
      <c r="I119" s="2"/>
      <c r="J119" s="12">
        <f>J46+J52+J82+J101+J117</f>
        <v>200965</v>
      </c>
      <c r="L119" s="2">
        <f>L46+L52+L82+L101+L117</f>
        <v>247519.38185964912</v>
      </c>
      <c r="M119" s="2">
        <f>(D119+E119+H119)/3</f>
        <v>241506.79643274855</v>
      </c>
    </row>
    <row r="120" spans="1:13" x14ac:dyDescent="0.25">
      <c r="C120"/>
      <c r="D120"/>
      <c r="E120"/>
      <c r="F120"/>
      <c r="G120" s="3"/>
      <c r="H120"/>
      <c r="L120" s="2"/>
      <c r="M120" s="2"/>
    </row>
    <row r="121" spans="1:13" x14ac:dyDescent="0.25">
      <c r="B121" t="s">
        <v>122</v>
      </c>
      <c r="C121" s="2">
        <f t="shared" ref="C121:H121" si="28">C12-C119</f>
        <v>3469.039999999979</v>
      </c>
      <c r="D121" s="2">
        <f t="shared" si="28"/>
        <v>-9540.5999999999767</v>
      </c>
      <c r="E121" s="2">
        <f t="shared" si="28"/>
        <v>59785.0799999999</v>
      </c>
      <c r="F121" s="2">
        <f t="shared" si="28"/>
        <v>72972.75</v>
      </c>
      <c r="G121" s="2">
        <f t="shared" si="28"/>
        <v>92812.160000000003</v>
      </c>
      <c r="H121" s="2">
        <f t="shared" si="28"/>
        <v>117623.27355889723</v>
      </c>
      <c r="J121" s="15">
        <f>J12-J119</f>
        <v>103335</v>
      </c>
      <c r="L121" s="2">
        <f>L12-L119</f>
        <v>48861.908711779426</v>
      </c>
      <c r="M121" s="2">
        <f>(D121+E121+H121)/3</f>
        <v>55955.917852965715</v>
      </c>
    </row>
    <row r="122" spans="1:13" x14ac:dyDescent="0.25">
      <c r="G122" s="3"/>
    </row>
  </sheetData>
  <sortState xmlns:xlrd2="http://schemas.microsoft.com/office/spreadsheetml/2017/richdata2" ref="A5:F117">
    <sortCondition ref="A7:A117"/>
  </sortState>
  <phoneticPr fontId="3" type="noConversion"/>
  <pageMargins left="0.7" right="0.7" top="0.75" bottom="0.75" header="0.3" footer="0.3"/>
  <pageSetup scale="68" orientation="landscape" r:id="rId1"/>
  <rowBreaks count="2" manualBreakCount="2">
    <brk id="35" max="12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5"/>
  <sheetViews>
    <sheetView zoomScaleNormal="10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18.85546875" bestFit="1" customWidth="1"/>
    <col min="2" max="2" width="42.5703125" customWidth="1"/>
    <col min="3" max="6" width="12.5703125" style="3" customWidth="1"/>
    <col min="7" max="7" width="12.5703125" hidden="1" customWidth="1"/>
    <col min="8" max="8" width="12.5703125" style="3" customWidth="1"/>
    <col min="9" max="9" width="2.7109375" customWidth="1"/>
    <col min="10" max="10" width="10" style="13" bestFit="1" customWidth="1"/>
    <col min="11" max="11" width="2.7109375" customWidth="1"/>
    <col min="12" max="13" width="12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4"/>
    </row>
    <row r="2" spans="1:13" x14ac:dyDescent="0.25">
      <c r="A2" s="17"/>
      <c r="B2" s="17"/>
      <c r="C2" s="17"/>
      <c r="D2" s="17"/>
      <c r="E2" s="17"/>
      <c r="F2" s="17"/>
      <c r="H2" s="17"/>
      <c r="J2" s="14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1005</v>
      </c>
      <c r="B5" t="s">
        <v>1006</v>
      </c>
      <c r="C5" s="3">
        <v>0</v>
      </c>
      <c r="D5" s="3">
        <v>0</v>
      </c>
      <c r="E5" s="3">
        <v>0</v>
      </c>
      <c r="F5" s="3">
        <v>73649.960000000006</v>
      </c>
      <c r="G5" s="3">
        <v>0</v>
      </c>
      <c r="H5" s="3">
        <v>0</v>
      </c>
      <c r="J5" s="12">
        <v>0</v>
      </c>
      <c r="L5" s="2">
        <f>(F5+C5+D5+E5+H5)/5</f>
        <v>14729.992000000002</v>
      </c>
      <c r="M5" s="2">
        <f>(E5+H5+F5)/3</f>
        <v>24549.986666666668</v>
      </c>
    </row>
    <row r="6" spans="1:13" x14ac:dyDescent="0.25">
      <c r="A6" t="s">
        <v>202</v>
      </c>
      <c r="B6" t="s">
        <v>204</v>
      </c>
      <c r="C6" s="3">
        <v>94388.09</v>
      </c>
      <c r="D6" s="3">
        <v>102368.86</v>
      </c>
      <c r="E6" s="3">
        <f>97916.86+20797.77</f>
        <v>118714.63</v>
      </c>
      <c r="F6" s="3">
        <v>107750.17</v>
      </c>
      <c r="G6" s="3">
        <v>58130.67</v>
      </c>
      <c r="H6" s="3">
        <f>G6/7*12</f>
        <v>99652.577142857146</v>
      </c>
      <c r="J6" s="12">
        <v>100000</v>
      </c>
      <c r="L6" s="2">
        <f t="shared" ref="L6:L14" si="0">(F6+C6+D6+E6+H6)/5</f>
        <v>104574.86542857143</v>
      </c>
      <c r="M6" s="2">
        <f t="shared" ref="M6:M14" si="1">(E6+H6+F6)/3</f>
        <v>108705.79238095238</v>
      </c>
    </row>
    <row r="7" spans="1:13" x14ac:dyDescent="0.25">
      <c r="A7" t="s">
        <v>219</v>
      </c>
      <c r="B7" t="s">
        <v>218</v>
      </c>
      <c r="C7" s="3">
        <v>0</v>
      </c>
      <c r="D7" s="3">
        <v>9808.1299999999992</v>
      </c>
      <c r="E7" s="3">
        <v>10457</v>
      </c>
      <c r="F7" s="3">
        <v>9965.51</v>
      </c>
      <c r="G7" s="3">
        <v>10905.81</v>
      </c>
      <c r="H7" s="3">
        <f>G7</f>
        <v>10905.81</v>
      </c>
      <c r="J7" s="12">
        <v>10000</v>
      </c>
      <c r="L7" s="2">
        <f t="shared" si="0"/>
        <v>8227.2899999999991</v>
      </c>
      <c r="M7" s="2">
        <f t="shared" si="1"/>
        <v>10442.773333333333</v>
      </c>
    </row>
    <row r="8" spans="1:13" x14ac:dyDescent="0.25">
      <c r="A8" t="s">
        <v>162</v>
      </c>
      <c r="B8" t="s">
        <v>116</v>
      </c>
      <c r="C8" s="3">
        <v>63.77</v>
      </c>
      <c r="D8" s="3">
        <v>59.69</v>
      </c>
      <c r="E8" s="3">
        <v>236.55</v>
      </c>
      <c r="F8" s="3">
        <v>1188.21</v>
      </c>
      <c r="G8" s="3">
        <v>994.89</v>
      </c>
      <c r="H8" s="3">
        <f>G8/9*12</f>
        <v>1326.52</v>
      </c>
      <c r="J8" s="12">
        <v>1000</v>
      </c>
      <c r="L8" s="2">
        <f t="shared" si="0"/>
        <v>574.94799999999998</v>
      </c>
      <c r="M8" s="2">
        <f t="shared" si="1"/>
        <v>917.09333333333325</v>
      </c>
    </row>
    <row r="9" spans="1:13" x14ac:dyDescent="0.25">
      <c r="A9" t="s">
        <v>748</v>
      </c>
      <c r="B9" t="s">
        <v>747</v>
      </c>
      <c r="C9" s="3">
        <v>133254.69</v>
      </c>
      <c r="D9" s="3">
        <v>141058.03</v>
      </c>
      <c r="E9" s="3">
        <v>151675.87</v>
      </c>
      <c r="F9" s="3">
        <v>161502.26</v>
      </c>
      <c r="G9" s="3">
        <v>0</v>
      </c>
      <c r="H9" s="3">
        <v>150000</v>
      </c>
      <c r="J9" s="12">
        <v>150000</v>
      </c>
      <c r="L9" s="2">
        <f t="shared" si="0"/>
        <v>147498.16999999998</v>
      </c>
      <c r="M9" s="2">
        <f t="shared" si="1"/>
        <v>154392.71</v>
      </c>
    </row>
    <row r="10" spans="1:13" x14ac:dyDescent="0.25">
      <c r="A10" t="s">
        <v>163</v>
      </c>
      <c r="B10" t="s">
        <v>203</v>
      </c>
      <c r="C10" s="3">
        <v>1214.5999999999999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J10" s="12">
        <v>0</v>
      </c>
      <c r="L10" s="2">
        <f t="shared" si="0"/>
        <v>242.92</v>
      </c>
      <c r="M10" s="2">
        <f t="shared" si="1"/>
        <v>0</v>
      </c>
    </row>
    <row r="11" spans="1:13" x14ac:dyDescent="0.25">
      <c r="A11" t="s">
        <v>164</v>
      </c>
      <c r="B11" t="s">
        <v>117</v>
      </c>
      <c r="C11" s="3">
        <v>890.29</v>
      </c>
      <c r="D11" s="3">
        <v>894.4</v>
      </c>
      <c r="E11" s="3">
        <v>787.6</v>
      </c>
      <c r="F11" s="3">
        <v>1579.6</v>
      </c>
      <c r="G11" s="3">
        <v>603.57000000000005</v>
      </c>
      <c r="H11" s="3">
        <f>G11</f>
        <v>603.57000000000005</v>
      </c>
      <c r="J11" s="12">
        <v>600</v>
      </c>
      <c r="L11" s="2">
        <f t="shared" si="0"/>
        <v>951.09199999999998</v>
      </c>
      <c r="M11" s="2">
        <f t="shared" si="1"/>
        <v>990.25666666666666</v>
      </c>
    </row>
    <row r="12" spans="1:13" x14ac:dyDescent="0.25">
      <c r="A12" s="6" t="s">
        <v>875</v>
      </c>
      <c r="B12" s="6" t="s">
        <v>829</v>
      </c>
      <c r="C12" s="3">
        <v>0</v>
      </c>
      <c r="D12" s="3">
        <v>1360</v>
      </c>
      <c r="E12" s="3">
        <v>0</v>
      </c>
      <c r="F12" s="3">
        <v>0</v>
      </c>
      <c r="G12" s="3">
        <v>0</v>
      </c>
      <c r="H12" s="3">
        <v>0</v>
      </c>
      <c r="J12" s="12"/>
      <c r="L12" s="2">
        <f t="shared" si="0"/>
        <v>272</v>
      </c>
      <c r="M12" s="2">
        <f t="shared" si="1"/>
        <v>0</v>
      </c>
    </row>
    <row r="13" spans="1:13" x14ac:dyDescent="0.25">
      <c r="A13" t="s">
        <v>214</v>
      </c>
      <c r="B13" t="s">
        <v>119</v>
      </c>
      <c r="C13" s="3">
        <v>0</v>
      </c>
      <c r="D13" s="3">
        <v>0</v>
      </c>
      <c r="E13" s="3">
        <v>0</v>
      </c>
      <c r="F13" s="3">
        <v>558.86</v>
      </c>
      <c r="G13" s="3">
        <v>0</v>
      </c>
      <c r="H13" s="3">
        <v>0</v>
      </c>
      <c r="J13" s="12">
        <v>0</v>
      </c>
      <c r="L13" s="2">
        <f t="shared" si="0"/>
        <v>111.77200000000001</v>
      </c>
      <c r="M13" s="2">
        <f t="shared" si="1"/>
        <v>186.28666666666666</v>
      </c>
    </row>
    <row r="14" spans="1:13" x14ac:dyDescent="0.25">
      <c r="A14" t="s">
        <v>294</v>
      </c>
      <c r="B14" t="s">
        <v>293</v>
      </c>
      <c r="C14" s="10">
        <v>310898.06</v>
      </c>
      <c r="D14" s="10">
        <v>0</v>
      </c>
      <c r="E14" s="10">
        <v>0</v>
      </c>
      <c r="F14" s="10">
        <v>0</v>
      </c>
      <c r="G14" s="3">
        <v>0</v>
      </c>
      <c r="H14" s="10">
        <v>0</v>
      </c>
      <c r="J14" s="19">
        <v>0</v>
      </c>
      <c r="L14" s="20">
        <f t="shared" si="0"/>
        <v>62179.612000000001</v>
      </c>
      <c r="M14" s="20">
        <f t="shared" si="1"/>
        <v>0</v>
      </c>
    </row>
    <row r="15" spans="1:13" x14ac:dyDescent="0.25">
      <c r="G15" s="3"/>
      <c r="J15" s="12"/>
      <c r="L15" s="2"/>
      <c r="M15" s="2"/>
    </row>
    <row r="16" spans="1:13" x14ac:dyDescent="0.25">
      <c r="B16" t="s">
        <v>120</v>
      </c>
      <c r="C16" s="3">
        <f>SUM(C5:C14)</f>
        <v>540709.5</v>
      </c>
      <c r="D16" s="3">
        <f>SUM(D5:D14)</f>
        <v>255549.11000000002</v>
      </c>
      <c r="E16" s="3">
        <f>SUM(E5:E14)</f>
        <v>281871.64999999997</v>
      </c>
      <c r="F16" s="3">
        <f>SUM(F5:F14)</f>
        <v>356194.56999999995</v>
      </c>
      <c r="G16" s="3">
        <f>SUM(G5:G14)</f>
        <v>70634.94</v>
      </c>
      <c r="H16" s="3">
        <f t="shared" ref="H16:M16" si="2">SUM(H5:H14)</f>
        <v>262488.47714285715</v>
      </c>
      <c r="I16" s="3"/>
      <c r="J16" s="12">
        <f t="shared" si="2"/>
        <v>261600</v>
      </c>
      <c r="K16" s="3"/>
      <c r="L16" s="3">
        <f t="shared" si="2"/>
        <v>339362.66142857139</v>
      </c>
      <c r="M16" s="3">
        <f t="shared" si="2"/>
        <v>300184.89904761908</v>
      </c>
    </row>
    <row r="17" spans="1:13" x14ac:dyDescent="0.25">
      <c r="G17" s="3"/>
      <c r="J17" s="12"/>
      <c r="L17" s="2"/>
      <c r="M17" s="2"/>
    </row>
    <row r="18" spans="1:13" x14ac:dyDescent="0.25">
      <c r="B18" t="s">
        <v>589</v>
      </c>
      <c r="G18" s="3"/>
      <c r="J18" s="12"/>
      <c r="L18" s="2"/>
      <c r="M18" s="2"/>
    </row>
    <row r="19" spans="1:13" x14ac:dyDescent="0.25">
      <c r="A19" t="s">
        <v>165</v>
      </c>
      <c r="B19" t="s">
        <v>22</v>
      </c>
      <c r="C19" s="3">
        <v>12123.69</v>
      </c>
      <c r="D19" s="3">
        <v>19912</v>
      </c>
      <c r="E19" s="3">
        <v>10892.66</v>
      </c>
      <c r="F19" s="3">
        <v>10538.94</v>
      </c>
      <c r="G19" s="3">
        <v>9051.59</v>
      </c>
      <c r="H19" s="3">
        <f>G19/19*26</f>
        <v>12386.386315789474</v>
      </c>
      <c r="J19" s="12">
        <v>13150</v>
      </c>
      <c r="L19" s="2">
        <f>(F19+C19+D19+E19+H19)/5</f>
        <v>13170.735263157898</v>
      </c>
      <c r="M19" s="2">
        <f t="shared" ref="M19:M49" si="3">(E19+H19+F19)/3</f>
        <v>11272.662105263158</v>
      </c>
    </row>
    <row r="20" spans="1:13" x14ac:dyDescent="0.25">
      <c r="A20" t="s">
        <v>166</v>
      </c>
      <c r="B20" t="s">
        <v>30</v>
      </c>
      <c r="C20" s="3">
        <v>144.35</v>
      </c>
      <c r="D20" s="3">
        <v>50.19</v>
      </c>
      <c r="E20" s="3">
        <v>37.39</v>
      </c>
      <c r="F20" s="3">
        <v>36.28</v>
      </c>
      <c r="G20" s="3">
        <v>30.28</v>
      </c>
      <c r="H20" s="3">
        <f t="shared" ref="H20:H33" si="4">G20/19*26</f>
        <v>41.43578947368421</v>
      </c>
      <c r="J20" s="12">
        <v>45</v>
      </c>
      <c r="L20" s="2">
        <f t="shared" ref="L20:L49" si="5">(F20+C20+D20+E20+H20)/5</f>
        <v>61.929157894736839</v>
      </c>
      <c r="M20" s="2">
        <f t="shared" si="3"/>
        <v>38.368596491228068</v>
      </c>
    </row>
    <row r="21" spans="1:13" x14ac:dyDescent="0.25">
      <c r="A21" t="s">
        <v>167</v>
      </c>
      <c r="B21" t="s">
        <v>12</v>
      </c>
      <c r="C21" s="3">
        <v>38.090000000000003</v>
      </c>
      <c r="D21" s="3">
        <v>3.04</v>
      </c>
      <c r="E21" s="3">
        <v>0.92</v>
      </c>
      <c r="F21" s="3">
        <v>0.92</v>
      </c>
      <c r="G21" s="3">
        <v>0</v>
      </c>
      <c r="H21" s="3">
        <f t="shared" si="4"/>
        <v>0</v>
      </c>
      <c r="J21" s="12">
        <v>1</v>
      </c>
      <c r="L21" s="2">
        <f t="shared" si="5"/>
        <v>8.5940000000000012</v>
      </c>
      <c r="M21" s="2">
        <f t="shared" si="3"/>
        <v>0.6133333333333334</v>
      </c>
    </row>
    <row r="22" spans="1:13" x14ac:dyDescent="0.25">
      <c r="A22" t="s">
        <v>168</v>
      </c>
      <c r="B22" t="s">
        <v>205</v>
      </c>
      <c r="C22" s="3">
        <v>2361.44</v>
      </c>
      <c r="D22" s="3">
        <v>1652.58</v>
      </c>
      <c r="E22" s="3">
        <v>822.93</v>
      </c>
      <c r="F22" s="3">
        <v>1084.31</v>
      </c>
      <c r="G22" s="3">
        <v>744.92</v>
      </c>
      <c r="H22" s="3">
        <f t="shared" si="4"/>
        <v>1019.3642105263158</v>
      </c>
      <c r="J22" s="12">
        <v>1100</v>
      </c>
      <c r="L22" s="2">
        <f t="shared" si="5"/>
        <v>1388.1248421052633</v>
      </c>
      <c r="M22" s="2">
        <f t="shared" si="3"/>
        <v>975.5347368421053</v>
      </c>
    </row>
    <row r="23" spans="1:13" x14ac:dyDescent="0.25">
      <c r="A23" t="s">
        <v>169</v>
      </c>
      <c r="B23" t="s">
        <v>16</v>
      </c>
      <c r="C23" s="3">
        <v>10883.47</v>
      </c>
      <c r="D23" s="3">
        <v>7867.45</v>
      </c>
      <c r="E23" s="3">
        <v>3050.2</v>
      </c>
      <c r="F23" s="3">
        <v>2702.14</v>
      </c>
      <c r="G23" s="3">
        <v>4298.3599999999997</v>
      </c>
      <c r="H23" s="3">
        <f t="shared" si="4"/>
        <v>5881.9663157894738</v>
      </c>
      <c r="J23" s="12">
        <v>6000</v>
      </c>
      <c r="L23" s="2">
        <f t="shared" si="5"/>
        <v>6077.0452631578937</v>
      </c>
      <c r="M23" s="2">
        <f t="shared" si="3"/>
        <v>3878.1021052631572</v>
      </c>
    </row>
    <row r="24" spans="1:13" x14ac:dyDescent="0.25">
      <c r="A24" t="s">
        <v>170</v>
      </c>
      <c r="B24" t="s">
        <v>206</v>
      </c>
      <c r="C24" s="3">
        <v>37.950000000000003</v>
      </c>
      <c r="D24" s="3">
        <v>36.61</v>
      </c>
      <c r="E24" s="3">
        <v>13.95</v>
      </c>
      <c r="F24" s="3">
        <v>15.05</v>
      </c>
      <c r="G24" s="3">
        <v>10.94</v>
      </c>
      <c r="H24" s="3">
        <f t="shared" si="4"/>
        <v>14.970526315789474</v>
      </c>
      <c r="J24" s="12">
        <v>15</v>
      </c>
      <c r="L24" s="2">
        <f t="shared" si="5"/>
        <v>23.706105263157895</v>
      </c>
      <c r="M24" s="2">
        <f t="shared" si="3"/>
        <v>14.656842105263157</v>
      </c>
    </row>
    <row r="25" spans="1:13" x14ac:dyDescent="0.25">
      <c r="A25" t="s">
        <v>171</v>
      </c>
      <c r="B25" t="s">
        <v>207</v>
      </c>
      <c r="C25" s="3">
        <v>4571.34</v>
      </c>
      <c r="D25" s="3">
        <v>2831.31</v>
      </c>
      <c r="E25" s="3">
        <v>241.28</v>
      </c>
      <c r="F25" s="3">
        <v>360.32</v>
      </c>
      <c r="G25" s="3">
        <v>212.35</v>
      </c>
      <c r="H25" s="3">
        <f t="shared" si="4"/>
        <v>290.58421052631576</v>
      </c>
      <c r="J25" s="12">
        <v>300</v>
      </c>
      <c r="L25" s="2">
        <f t="shared" si="5"/>
        <v>1658.9668421052629</v>
      </c>
      <c r="M25" s="2">
        <f t="shared" si="3"/>
        <v>297.39473684210526</v>
      </c>
    </row>
    <row r="26" spans="1:13" x14ac:dyDescent="0.25">
      <c r="A26" t="s">
        <v>172</v>
      </c>
      <c r="B26" t="s">
        <v>101</v>
      </c>
      <c r="C26" s="3">
        <v>510.17</v>
      </c>
      <c r="D26" s="3">
        <v>684.84</v>
      </c>
      <c r="E26" s="3">
        <v>394.62</v>
      </c>
      <c r="F26" s="3">
        <v>535.96</v>
      </c>
      <c r="G26" s="3">
        <v>380.63</v>
      </c>
      <c r="H26" s="3">
        <f t="shared" si="4"/>
        <v>520.8621052631579</v>
      </c>
      <c r="J26" s="12">
        <v>550</v>
      </c>
      <c r="L26" s="2">
        <f t="shared" si="5"/>
        <v>529.29042105263159</v>
      </c>
      <c r="M26" s="2">
        <f t="shared" si="3"/>
        <v>483.81403508771928</v>
      </c>
    </row>
    <row r="27" spans="1:13" x14ac:dyDescent="0.25">
      <c r="A27" t="s">
        <v>957</v>
      </c>
      <c r="B27" s="6" t="s">
        <v>857</v>
      </c>
      <c r="E27" s="3">
        <v>0.49</v>
      </c>
      <c r="F27" s="3">
        <v>0</v>
      </c>
      <c r="G27" s="3">
        <v>0</v>
      </c>
      <c r="H27" s="3">
        <f t="shared" si="4"/>
        <v>0</v>
      </c>
      <c r="J27" s="12">
        <v>0</v>
      </c>
      <c r="L27" s="2">
        <f t="shared" si="5"/>
        <v>9.8000000000000004E-2</v>
      </c>
      <c r="M27" s="2">
        <f t="shared" si="3"/>
        <v>0.16333333333333333</v>
      </c>
    </row>
    <row r="28" spans="1:13" x14ac:dyDescent="0.25">
      <c r="A28" t="s">
        <v>173</v>
      </c>
      <c r="B28" t="s">
        <v>32</v>
      </c>
      <c r="C28" s="3">
        <v>493.53</v>
      </c>
      <c r="D28" s="3">
        <v>455.19</v>
      </c>
      <c r="E28" s="3">
        <v>266.72000000000003</v>
      </c>
      <c r="F28" s="3">
        <v>357.84</v>
      </c>
      <c r="G28" s="3">
        <v>151.33000000000001</v>
      </c>
      <c r="H28" s="3">
        <f t="shared" si="4"/>
        <v>207.08315789473687</v>
      </c>
      <c r="J28" s="12">
        <v>225</v>
      </c>
      <c r="L28" s="2">
        <f t="shared" si="5"/>
        <v>356.07263157894738</v>
      </c>
      <c r="M28" s="2">
        <f t="shared" si="3"/>
        <v>277.21438596491231</v>
      </c>
    </row>
    <row r="29" spans="1:13" x14ac:dyDescent="0.25">
      <c r="A29" t="s">
        <v>174</v>
      </c>
      <c r="B29" t="s">
        <v>112</v>
      </c>
      <c r="C29" s="3">
        <v>39.67</v>
      </c>
      <c r="D29" s="3">
        <v>939.33</v>
      </c>
      <c r="E29" s="3">
        <v>717.35</v>
      </c>
      <c r="F29" s="3">
        <v>911.86</v>
      </c>
      <c r="G29" s="3">
        <v>302.42</v>
      </c>
      <c r="H29" s="3">
        <f t="shared" si="4"/>
        <v>413.83789473684214</v>
      </c>
      <c r="J29" s="12">
        <v>400</v>
      </c>
      <c r="L29" s="2">
        <f t="shared" si="5"/>
        <v>604.40957894736835</v>
      </c>
      <c r="M29" s="2">
        <f t="shared" si="3"/>
        <v>681.01596491228077</v>
      </c>
    </row>
    <row r="30" spans="1:13" x14ac:dyDescent="0.25">
      <c r="A30" t="s">
        <v>175</v>
      </c>
      <c r="B30" t="s">
        <v>26</v>
      </c>
      <c r="C30" s="3">
        <v>1790.87</v>
      </c>
      <c r="D30" s="3">
        <v>189.52</v>
      </c>
      <c r="E30" s="3">
        <v>0</v>
      </c>
      <c r="F30" s="3">
        <v>750</v>
      </c>
      <c r="G30" s="3">
        <v>0</v>
      </c>
      <c r="H30" s="3">
        <f t="shared" si="4"/>
        <v>0</v>
      </c>
      <c r="J30" s="12">
        <v>500</v>
      </c>
      <c r="L30" s="2">
        <f t="shared" si="5"/>
        <v>546.07799999999997</v>
      </c>
      <c r="M30" s="2">
        <f t="shared" si="3"/>
        <v>250</v>
      </c>
    </row>
    <row r="31" spans="1:13" x14ac:dyDescent="0.25">
      <c r="A31" t="s">
        <v>876</v>
      </c>
      <c r="B31" t="s">
        <v>38</v>
      </c>
      <c r="C31" s="3">
        <v>0</v>
      </c>
      <c r="D31" s="3">
        <v>75.42</v>
      </c>
      <c r="E31" s="3">
        <v>0</v>
      </c>
      <c r="F31" s="3">
        <v>61.8</v>
      </c>
      <c r="G31" s="3">
        <v>12.37</v>
      </c>
      <c r="H31" s="3">
        <f t="shared" si="4"/>
        <v>16.927368421052631</v>
      </c>
      <c r="J31" s="12">
        <v>25</v>
      </c>
      <c r="L31" s="2">
        <f t="shared" si="5"/>
        <v>30.829473684210523</v>
      </c>
      <c r="M31" s="2">
        <f t="shared" si="3"/>
        <v>26.242456140350878</v>
      </c>
    </row>
    <row r="32" spans="1:13" x14ac:dyDescent="0.25">
      <c r="A32" t="s">
        <v>176</v>
      </c>
      <c r="B32" t="s">
        <v>28</v>
      </c>
      <c r="C32" s="3">
        <v>24.65</v>
      </c>
      <c r="D32" s="3">
        <v>25.13</v>
      </c>
      <c r="E32" s="3">
        <v>1.74</v>
      </c>
      <c r="F32" s="3">
        <v>20.010000000000002</v>
      </c>
      <c r="G32" s="3">
        <v>26.88</v>
      </c>
      <c r="H32" s="3">
        <f t="shared" si="4"/>
        <v>36.783157894736839</v>
      </c>
      <c r="J32" s="12">
        <v>50</v>
      </c>
      <c r="L32" s="2">
        <f t="shared" si="5"/>
        <v>21.662631578947366</v>
      </c>
      <c r="M32" s="2">
        <f t="shared" si="3"/>
        <v>19.511052631578949</v>
      </c>
    </row>
    <row r="33" spans="1:13" x14ac:dyDescent="0.25">
      <c r="A33" t="s">
        <v>1069</v>
      </c>
      <c r="B33" t="s">
        <v>61</v>
      </c>
      <c r="C33" s="3">
        <v>0</v>
      </c>
      <c r="D33" s="3">
        <v>0</v>
      </c>
      <c r="E33" s="3">
        <v>0</v>
      </c>
      <c r="F33" s="3">
        <v>0</v>
      </c>
      <c r="G33" s="3">
        <v>23.23</v>
      </c>
      <c r="H33" s="3">
        <f t="shared" si="4"/>
        <v>31.78842105263158</v>
      </c>
      <c r="J33" s="12">
        <v>35</v>
      </c>
      <c r="L33" s="2">
        <f t="shared" si="5"/>
        <v>6.3576842105263163</v>
      </c>
      <c r="M33" s="2">
        <f t="shared" si="3"/>
        <v>10.596140350877194</v>
      </c>
    </row>
    <row r="34" spans="1:13" x14ac:dyDescent="0.25">
      <c r="A34" t="s">
        <v>749</v>
      </c>
      <c r="B34" t="s">
        <v>103</v>
      </c>
      <c r="C34" s="3">
        <v>276.60000000000002</v>
      </c>
      <c r="D34" s="3">
        <v>1681.06</v>
      </c>
      <c r="E34" s="3">
        <v>0</v>
      </c>
      <c r="F34" s="3">
        <v>0</v>
      </c>
      <c r="G34" s="3">
        <v>0</v>
      </c>
      <c r="H34" s="7">
        <f t="shared" ref="H34" si="6">F34/11*12</f>
        <v>0</v>
      </c>
      <c r="J34" s="12">
        <v>0</v>
      </c>
      <c r="L34" s="2">
        <f t="shared" si="5"/>
        <v>391.53199999999998</v>
      </c>
      <c r="M34" s="2">
        <f t="shared" si="3"/>
        <v>0</v>
      </c>
    </row>
    <row r="35" spans="1:13" x14ac:dyDescent="0.25">
      <c r="A35" t="s">
        <v>1007</v>
      </c>
      <c r="B35" t="s">
        <v>66</v>
      </c>
      <c r="E35" s="3">
        <v>0</v>
      </c>
      <c r="F35" s="3">
        <v>15</v>
      </c>
      <c r="G35" s="3">
        <v>0</v>
      </c>
      <c r="H35" s="7">
        <v>0</v>
      </c>
      <c r="J35" s="12">
        <v>20</v>
      </c>
      <c r="L35" s="2">
        <f t="shared" si="5"/>
        <v>3</v>
      </c>
      <c r="M35" s="2">
        <f t="shared" si="3"/>
        <v>5</v>
      </c>
    </row>
    <row r="36" spans="1:13" x14ac:dyDescent="0.25">
      <c r="A36" t="s">
        <v>958</v>
      </c>
      <c r="B36" t="s">
        <v>64</v>
      </c>
      <c r="C36" s="3">
        <v>0</v>
      </c>
      <c r="D36" s="3">
        <v>0</v>
      </c>
      <c r="E36" s="3">
        <v>164.97</v>
      </c>
      <c r="F36" s="3">
        <v>299.7</v>
      </c>
      <c r="G36" s="3">
        <v>456.11</v>
      </c>
      <c r="H36" s="7">
        <f>G36/9*12</f>
        <v>608.14666666666676</v>
      </c>
      <c r="J36" s="12">
        <v>700</v>
      </c>
      <c r="L36" s="2">
        <f t="shared" si="5"/>
        <v>214.56333333333333</v>
      </c>
      <c r="M36" s="2">
        <f t="shared" si="3"/>
        <v>357.60555555555561</v>
      </c>
    </row>
    <row r="37" spans="1:13" x14ac:dyDescent="0.25">
      <c r="A37" t="s">
        <v>588</v>
      </c>
      <c r="B37" s="6" t="s">
        <v>325</v>
      </c>
      <c r="C37" s="3">
        <v>880</v>
      </c>
      <c r="D37" s="3">
        <v>1400</v>
      </c>
      <c r="E37" s="3">
        <v>2280</v>
      </c>
      <c r="F37" s="3">
        <v>2430</v>
      </c>
      <c r="G37" s="3">
        <v>0</v>
      </c>
      <c r="H37" s="7">
        <v>3630</v>
      </c>
      <c r="J37" s="12">
        <v>3750</v>
      </c>
      <c r="L37" s="2">
        <f t="shared" si="5"/>
        <v>2124</v>
      </c>
      <c r="M37" s="2">
        <f t="shared" si="3"/>
        <v>2780</v>
      </c>
    </row>
    <row r="38" spans="1:13" x14ac:dyDescent="0.25">
      <c r="A38" t="s">
        <v>877</v>
      </c>
      <c r="B38" s="6" t="s">
        <v>861</v>
      </c>
      <c r="C38" s="3">
        <v>0</v>
      </c>
      <c r="D38" s="3">
        <v>117</v>
      </c>
      <c r="E38" s="3">
        <v>10.5</v>
      </c>
      <c r="F38" s="3">
        <v>0</v>
      </c>
      <c r="G38" s="3">
        <v>0</v>
      </c>
      <c r="H38" s="7">
        <f t="shared" ref="H38:H49" si="7">G38/9*12</f>
        <v>0</v>
      </c>
      <c r="J38" s="12">
        <v>0</v>
      </c>
      <c r="L38" s="2">
        <f t="shared" si="5"/>
        <v>25.5</v>
      </c>
      <c r="M38" s="2">
        <f t="shared" si="3"/>
        <v>3.5</v>
      </c>
    </row>
    <row r="39" spans="1:13" x14ac:dyDescent="0.25">
      <c r="A39" t="s">
        <v>878</v>
      </c>
      <c r="B39" s="6" t="s">
        <v>859</v>
      </c>
      <c r="C39" s="3">
        <v>0</v>
      </c>
      <c r="D39" s="3">
        <v>532</v>
      </c>
      <c r="E39" s="3">
        <v>0</v>
      </c>
      <c r="F39" s="3">
        <v>1064</v>
      </c>
      <c r="G39" s="3">
        <v>1606.1</v>
      </c>
      <c r="H39" s="7">
        <v>1606.1</v>
      </c>
      <c r="J39" s="12">
        <v>500</v>
      </c>
      <c r="L39" s="2">
        <f t="shared" si="5"/>
        <v>640.41999999999996</v>
      </c>
      <c r="M39" s="2">
        <f t="shared" si="3"/>
        <v>890.0333333333333</v>
      </c>
    </row>
    <row r="40" spans="1:13" x14ac:dyDescent="0.25">
      <c r="A40" t="s">
        <v>959</v>
      </c>
      <c r="B40" s="6" t="s">
        <v>950</v>
      </c>
      <c r="C40" s="3">
        <v>0</v>
      </c>
      <c r="D40" s="3">
        <v>0</v>
      </c>
      <c r="E40" s="3">
        <v>990.6</v>
      </c>
      <c r="F40" s="3">
        <v>847.4</v>
      </c>
      <c r="G40" s="3">
        <v>869</v>
      </c>
      <c r="H40" s="7">
        <f t="shared" si="7"/>
        <v>1158.6666666666667</v>
      </c>
      <c r="J40" s="12">
        <v>1200</v>
      </c>
      <c r="L40" s="2">
        <f t="shared" si="5"/>
        <v>599.33333333333337</v>
      </c>
      <c r="M40" s="2">
        <f t="shared" si="3"/>
        <v>998.88888888888903</v>
      </c>
    </row>
    <row r="41" spans="1:13" x14ac:dyDescent="0.25">
      <c r="A41" t="s">
        <v>960</v>
      </c>
      <c r="B41" t="s">
        <v>484</v>
      </c>
      <c r="C41" s="3">
        <v>0</v>
      </c>
      <c r="D41" s="3">
        <v>0</v>
      </c>
      <c r="E41" s="3">
        <v>337.8</v>
      </c>
      <c r="F41" s="3">
        <v>1268.4000000000001</v>
      </c>
      <c r="G41" s="3">
        <v>434.23</v>
      </c>
      <c r="H41" s="7">
        <f t="shared" si="7"/>
        <v>578.97333333333336</v>
      </c>
      <c r="J41" s="12">
        <v>1000</v>
      </c>
      <c r="L41" s="2">
        <f t="shared" si="5"/>
        <v>437.03466666666662</v>
      </c>
      <c r="M41" s="2">
        <f t="shared" si="3"/>
        <v>728.39111111111106</v>
      </c>
    </row>
    <row r="42" spans="1:13" x14ac:dyDescent="0.25">
      <c r="A42" t="s">
        <v>879</v>
      </c>
      <c r="B42" t="s">
        <v>78</v>
      </c>
      <c r="C42" s="3">
        <v>0</v>
      </c>
      <c r="D42" s="3">
        <v>78</v>
      </c>
      <c r="E42" s="3">
        <v>72</v>
      </c>
      <c r="F42" s="3">
        <v>673.62</v>
      </c>
      <c r="G42" s="3">
        <v>0</v>
      </c>
      <c r="H42" s="7">
        <f t="shared" si="7"/>
        <v>0</v>
      </c>
      <c r="J42" s="12">
        <v>0</v>
      </c>
      <c r="L42" s="2">
        <f t="shared" si="5"/>
        <v>164.72399999999999</v>
      </c>
      <c r="M42" s="2">
        <f t="shared" si="3"/>
        <v>248.54</v>
      </c>
    </row>
    <row r="43" spans="1:13" x14ac:dyDescent="0.25">
      <c r="A43" t="s">
        <v>1061</v>
      </c>
      <c r="B43" s="6" t="s">
        <v>478</v>
      </c>
      <c r="C43" s="3">
        <v>0</v>
      </c>
      <c r="D43" s="3">
        <v>0</v>
      </c>
      <c r="E43" s="3">
        <v>0</v>
      </c>
      <c r="F43" s="3">
        <v>0</v>
      </c>
      <c r="G43" s="3">
        <v>357.2</v>
      </c>
      <c r="H43" s="7">
        <f t="shared" si="7"/>
        <v>476.26666666666665</v>
      </c>
      <c r="J43" s="12">
        <v>500</v>
      </c>
      <c r="L43" s="2">
        <f t="shared" si="5"/>
        <v>95.25333333333333</v>
      </c>
      <c r="M43" s="2">
        <f t="shared" si="3"/>
        <v>158.75555555555556</v>
      </c>
    </row>
    <row r="44" spans="1:13" x14ac:dyDescent="0.25">
      <c r="A44" t="s">
        <v>751</v>
      </c>
      <c r="B44" t="s">
        <v>288</v>
      </c>
      <c r="C44" s="3">
        <v>120</v>
      </c>
      <c r="D44" s="3">
        <v>168</v>
      </c>
      <c r="E44" s="3">
        <v>120</v>
      </c>
      <c r="F44" s="3">
        <v>346.6</v>
      </c>
      <c r="G44" s="3">
        <v>0</v>
      </c>
      <c r="H44" s="7">
        <f t="shared" si="7"/>
        <v>0</v>
      </c>
      <c r="J44" s="12">
        <v>0</v>
      </c>
      <c r="L44" s="2">
        <f t="shared" si="5"/>
        <v>150.92000000000002</v>
      </c>
      <c r="M44" s="2">
        <f t="shared" si="3"/>
        <v>155.53333333333333</v>
      </c>
    </row>
    <row r="45" spans="1:13" x14ac:dyDescent="0.25">
      <c r="A45" t="s">
        <v>177</v>
      </c>
      <c r="B45" t="s">
        <v>123</v>
      </c>
      <c r="C45" s="3">
        <v>0</v>
      </c>
      <c r="D45" s="3">
        <v>267.68</v>
      </c>
      <c r="E45" s="3">
        <v>234.16</v>
      </c>
      <c r="F45" s="3">
        <v>0</v>
      </c>
      <c r="G45" s="3">
        <v>0</v>
      </c>
      <c r="H45" s="7">
        <f t="shared" si="7"/>
        <v>0</v>
      </c>
      <c r="J45" s="12">
        <v>0</v>
      </c>
      <c r="L45" s="2">
        <f t="shared" si="5"/>
        <v>100.36800000000001</v>
      </c>
      <c r="M45" s="2">
        <f t="shared" si="3"/>
        <v>78.053333333333327</v>
      </c>
    </row>
    <row r="46" spans="1:13" x14ac:dyDescent="0.25">
      <c r="A46" t="s">
        <v>961</v>
      </c>
      <c r="B46" t="s">
        <v>522</v>
      </c>
      <c r="C46" s="3">
        <v>0</v>
      </c>
      <c r="D46" s="3">
        <v>0</v>
      </c>
      <c r="E46" s="3">
        <v>263.83999999999997</v>
      </c>
      <c r="F46" s="3">
        <v>178.5</v>
      </c>
      <c r="G46" s="3">
        <v>72.099999999999994</v>
      </c>
      <c r="H46" s="7">
        <f t="shared" si="7"/>
        <v>96.133333333333326</v>
      </c>
      <c r="J46" s="12">
        <v>100</v>
      </c>
      <c r="L46" s="2">
        <f t="shared" si="5"/>
        <v>107.69466666666668</v>
      </c>
      <c r="M46" s="2">
        <f t="shared" si="3"/>
        <v>179.49111111111111</v>
      </c>
    </row>
    <row r="47" spans="1:13" x14ac:dyDescent="0.25">
      <c r="A47" t="s">
        <v>216</v>
      </c>
      <c r="B47" t="s">
        <v>89</v>
      </c>
      <c r="C47" s="3">
        <v>5364.25</v>
      </c>
      <c r="D47" s="3">
        <v>0</v>
      </c>
      <c r="E47" s="3">
        <v>5517.05</v>
      </c>
      <c r="F47" s="3">
        <v>3719.52</v>
      </c>
      <c r="G47" s="3">
        <v>0</v>
      </c>
      <c r="H47" s="7">
        <v>4000</v>
      </c>
      <c r="J47" s="12">
        <v>4500</v>
      </c>
      <c r="L47" s="2">
        <f t="shared" si="5"/>
        <v>3720.1639999999998</v>
      </c>
      <c r="M47" s="2">
        <f t="shared" si="3"/>
        <v>4412.1899999999996</v>
      </c>
    </row>
    <row r="48" spans="1:13" x14ac:dyDescent="0.25">
      <c r="A48" t="s">
        <v>880</v>
      </c>
      <c r="B48" t="s">
        <v>106</v>
      </c>
      <c r="C48" s="3">
        <v>0</v>
      </c>
      <c r="D48" s="3">
        <v>371.6</v>
      </c>
      <c r="E48" s="3">
        <v>866.31</v>
      </c>
      <c r="F48" s="3">
        <v>1590.45</v>
      </c>
      <c r="G48" s="3">
        <v>884.97</v>
      </c>
      <c r="H48" s="7">
        <f t="shared" si="7"/>
        <v>1179.96</v>
      </c>
      <c r="J48" s="12">
        <v>1200</v>
      </c>
      <c r="L48" s="2">
        <f t="shared" si="5"/>
        <v>801.66399999999999</v>
      </c>
      <c r="M48" s="2">
        <f t="shared" si="3"/>
        <v>1212.24</v>
      </c>
    </row>
    <row r="49" spans="1:13" x14ac:dyDescent="0.25">
      <c r="A49" t="s">
        <v>750</v>
      </c>
      <c r="B49" t="s">
        <v>742</v>
      </c>
      <c r="C49" s="10">
        <v>110</v>
      </c>
      <c r="D49" s="10">
        <v>120</v>
      </c>
      <c r="E49" s="10">
        <v>100</v>
      </c>
      <c r="F49" s="10">
        <v>0</v>
      </c>
      <c r="G49" s="3">
        <v>0</v>
      </c>
      <c r="H49" s="10">
        <f t="shared" si="7"/>
        <v>0</v>
      </c>
      <c r="J49" s="19">
        <v>0</v>
      </c>
      <c r="L49" s="20">
        <f t="shared" si="5"/>
        <v>66</v>
      </c>
      <c r="M49" s="20">
        <f t="shared" si="3"/>
        <v>33.333333333333336</v>
      </c>
    </row>
    <row r="50" spans="1:13" x14ac:dyDescent="0.25">
      <c r="C50" s="3">
        <f t="shared" ref="C50:H50" si="8">SUM(C19:C49)</f>
        <v>39770.07</v>
      </c>
      <c r="D50" s="3">
        <f t="shared" si="8"/>
        <v>39457.94999999999</v>
      </c>
      <c r="E50" s="3">
        <f t="shared" si="8"/>
        <v>27397.48</v>
      </c>
      <c r="F50" s="3">
        <f t="shared" si="8"/>
        <v>29808.62</v>
      </c>
      <c r="G50" s="3">
        <f t="shared" si="8"/>
        <v>19925.010000000002</v>
      </c>
      <c r="H50" s="3">
        <f t="shared" si="8"/>
        <v>34196.236140350877</v>
      </c>
      <c r="J50" s="12">
        <f>SUM(J19:J49)</f>
        <v>35866</v>
      </c>
      <c r="L50" s="2">
        <f>SUM(L19:L49)</f>
        <v>34126.07122807017</v>
      </c>
      <c r="M50" s="2">
        <f>SUM(M19:M49)</f>
        <v>30467.445380116955</v>
      </c>
    </row>
    <row r="51" spans="1:13" x14ac:dyDescent="0.25">
      <c r="B51" t="s">
        <v>574</v>
      </c>
      <c r="G51" s="3"/>
      <c r="J51" s="12"/>
      <c r="L51" s="2"/>
      <c r="M51" s="2"/>
    </row>
    <row r="52" spans="1:13" x14ac:dyDescent="0.25">
      <c r="A52" t="s">
        <v>217</v>
      </c>
      <c r="B52" t="s">
        <v>64</v>
      </c>
      <c r="C52" s="3">
        <v>5136.51</v>
      </c>
      <c r="D52" s="3">
        <v>3243.37</v>
      </c>
      <c r="E52" s="3">
        <v>40</v>
      </c>
      <c r="F52" s="3">
        <v>0</v>
      </c>
      <c r="G52" s="3">
        <v>0</v>
      </c>
      <c r="H52" s="3">
        <v>0</v>
      </c>
      <c r="J52" s="12">
        <v>0</v>
      </c>
      <c r="L52" s="2">
        <f>(F52+C52+D52+E52+H52)/5</f>
        <v>1683.9760000000001</v>
      </c>
      <c r="M52" s="2">
        <f>(E52+H52+F52)/3</f>
        <v>13.333333333333334</v>
      </c>
    </row>
    <row r="53" spans="1:13" x14ac:dyDescent="0.25">
      <c r="A53" t="s">
        <v>178</v>
      </c>
      <c r="B53" t="s">
        <v>208</v>
      </c>
      <c r="C53" s="3">
        <v>0</v>
      </c>
      <c r="D53" s="3">
        <v>3852.5</v>
      </c>
      <c r="E53" s="3">
        <v>2720</v>
      </c>
      <c r="F53" s="3">
        <v>9151.7000000000007</v>
      </c>
      <c r="G53" s="3">
        <v>0</v>
      </c>
      <c r="H53" s="3">
        <v>0</v>
      </c>
      <c r="J53" s="12">
        <v>0</v>
      </c>
      <c r="L53" s="2">
        <f t="shared" ref="L53:L55" si="9">(F53+C53+D53+E53+H53)/5</f>
        <v>3144.84</v>
      </c>
      <c r="M53" s="2">
        <f t="shared" ref="M53:M55" si="10">(E53+H53+F53)/3</f>
        <v>3957.2333333333336</v>
      </c>
    </row>
    <row r="54" spans="1:13" x14ac:dyDescent="0.25">
      <c r="A54" t="s">
        <v>179</v>
      </c>
      <c r="B54" t="s">
        <v>209</v>
      </c>
      <c r="C54" s="7">
        <v>0</v>
      </c>
      <c r="D54" s="7">
        <v>0</v>
      </c>
      <c r="E54" s="7">
        <v>0</v>
      </c>
      <c r="F54" s="7">
        <v>0</v>
      </c>
      <c r="G54" s="3">
        <v>0</v>
      </c>
      <c r="H54" s="7">
        <v>0</v>
      </c>
      <c r="J54" s="32">
        <v>0</v>
      </c>
      <c r="L54" s="2">
        <f t="shared" si="9"/>
        <v>0</v>
      </c>
      <c r="M54" s="2">
        <f t="shared" si="10"/>
        <v>0</v>
      </c>
    </row>
    <row r="55" spans="1:13" x14ac:dyDescent="0.25">
      <c r="A55" t="s">
        <v>1008</v>
      </c>
      <c r="B55" t="s">
        <v>997</v>
      </c>
      <c r="C55" s="10">
        <v>0</v>
      </c>
      <c r="D55" s="10">
        <v>0</v>
      </c>
      <c r="E55" s="10">
        <v>0</v>
      </c>
      <c r="F55" s="10">
        <v>70425.850000000006</v>
      </c>
      <c r="G55" s="3">
        <v>0</v>
      </c>
      <c r="H55" s="10">
        <v>0</v>
      </c>
      <c r="J55" s="19"/>
      <c r="L55" s="20">
        <f t="shared" si="9"/>
        <v>14085.170000000002</v>
      </c>
      <c r="M55" s="20">
        <f t="shared" si="10"/>
        <v>23475.283333333336</v>
      </c>
    </row>
    <row r="56" spans="1:13" x14ac:dyDescent="0.25">
      <c r="C56" s="3">
        <f>SUM(C52:C55)</f>
        <v>5136.51</v>
      </c>
      <c r="D56" s="3">
        <f>SUM(D52:D55)</f>
        <v>7095.87</v>
      </c>
      <c r="E56" s="3">
        <f>SUM(E52:E55)</f>
        <v>2760</v>
      </c>
      <c r="F56" s="3">
        <f>SUM(F52:F55)</f>
        <v>79577.55</v>
      </c>
      <c r="G56" s="3">
        <f>SUM(G52:G55)</f>
        <v>0</v>
      </c>
      <c r="H56" s="3">
        <f t="shared" ref="H56" si="11">SUM(H52:H55)</f>
        <v>0</v>
      </c>
      <c r="J56" s="12">
        <f>SUM(J52:J55)</f>
        <v>0</v>
      </c>
      <c r="L56" s="2">
        <f>SUM(L52:L55)</f>
        <v>18913.986000000004</v>
      </c>
      <c r="M56" s="2">
        <f>SUM(M52:M55)</f>
        <v>27445.850000000002</v>
      </c>
    </row>
    <row r="57" spans="1:13" x14ac:dyDescent="0.25">
      <c r="B57" t="s">
        <v>575</v>
      </c>
      <c r="G57" s="3"/>
      <c r="J57" s="12"/>
      <c r="L57" s="2"/>
      <c r="M57" s="2"/>
    </row>
    <row r="58" spans="1:13" x14ac:dyDescent="0.25">
      <c r="A58" t="s">
        <v>180</v>
      </c>
      <c r="B58" t="s">
        <v>22</v>
      </c>
      <c r="C58" s="3">
        <v>11203.78</v>
      </c>
      <c r="D58" s="3">
        <v>43911.17</v>
      </c>
      <c r="E58" s="3">
        <v>38941.79</v>
      </c>
      <c r="F58" s="3">
        <v>48105.53</v>
      </c>
      <c r="G58" s="3">
        <v>21944.71</v>
      </c>
      <c r="H58" s="3">
        <f>G58/19*26</f>
        <v>30029.603157894733</v>
      </c>
      <c r="J58" s="12">
        <v>32000</v>
      </c>
      <c r="L58" s="2">
        <f t="shared" ref="L58:L81" si="12">(F58+C58+D58+E58+H58)/5</f>
        <v>34438.374631578947</v>
      </c>
      <c r="M58" s="2">
        <f t="shared" ref="M58:M81" si="13">(E58+H58+F58)/3</f>
        <v>39025.641052631581</v>
      </c>
    </row>
    <row r="59" spans="1:13" x14ac:dyDescent="0.25">
      <c r="A59" t="s">
        <v>181</v>
      </c>
      <c r="B59" t="s">
        <v>30</v>
      </c>
      <c r="C59" s="3">
        <v>2145.6999999999998</v>
      </c>
      <c r="D59" s="3">
        <v>1114.98</v>
      </c>
      <c r="E59" s="3">
        <v>1835.17</v>
      </c>
      <c r="F59" s="3">
        <v>1465.41</v>
      </c>
      <c r="G59" s="3">
        <v>450.07</v>
      </c>
      <c r="H59" s="3">
        <f t="shared" ref="H59:H72" si="14">G59/19*26</f>
        <v>615.88526315789466</v>
      </c>
      <c r="J59" s="12">
        <v>650</v>
      </c>
      <c r="L59" s="2">
        <f t="shared" si="12"/>
        <v>1435.429052631579</v>
      </c>
      <c r="M59" s="2">
        <f t="shared" si="13"/>
        <v>1305.4884210526316</v>
      </c>
    </row>
    <row r="60" spans="1:13" x14ac:dyDescent="0.25">
      <c r="A60" t="s">
        <v>182</v>
      </c>
      <c r="B60" t="s">
        <v>12</v>
      </c>
      <c r="C60" s="3">
        <v>2.17</v>
      </c>
      <c r="D60" s="3">
        <v>4.04</v>
      </c>
      <c r="E60" s="3">
        <v>3.72</v>
      </c>
      <c r="F60" s="3">
        <v>3.26</v>
      </c>
      <c r="G60" s="3">
        <v>0</v>
      </c>
      <c r="H60" s="3">
        <f t="shared" si="14"/>
        <v>0</v>
      </c>
      <c r="J60" s="12">
        <v>5</v>
      </c>
      <c r="L60" s="2">
        <f t="shared" si="12"/>
        <v>2.6379999999999999</v>
      </c>
      <c r="M60" s="2">
        <f t="shared" si="13"/>
        <v>2.3266666666666667</v>
      </c>
    </row>
    <row r="61" spans="1:13" x14ac:dyDescent="0.25">
      <c r="A61" t="s">
        <v>183</v>
      </c>
      <c r="B61" t="s">
        <v>205</v>
      </c>
      <c r="C61" s="3">
        <v>1663.81</v>
      </c>
      <c r="D61" s="3">
        <v>4064.55</v>
      </c>
      <c r="E61" s="3">
        <v>3847.63</v>
      </c>
      <c r="F61" s="3">
        <v>4497.51</v>
      </c>
      <c r="G61" s="3">
        <v>2336.37</v>
      </c>
      <c r="H61" s="3">
        <f t="shared" si="14"/>
        <v>3197.1378947368421</v>
      </c>
      <c r="J61" s="12">
        <v>3250</v>
      </c>
      <c r="L61" s="2">
        <f t="shared" si="12"/>
        <v>3454.1275789473684</v>
      </c>
      <c r="M61" s="2">
        <f t="shared" si="13"/>
        <v>3847.425964912281</v>
      </c>
    </row>
    <row r="62" spans="1:13" x14ac:dyDescent="0.25">
      <c r="A62" t="s">
        <v>184</v>
      </c>
      <c r="B62" t="s">
        <v>16</v>
      </c>
      <c r="C62" s="3">
        <v>13675.94</v>
      </c>
      <c r="D62" s="3">
        <v>27608.62</v>
      </c>
      <c r="E62" s="3">
        <v>25659.83</v>
      </c>
      <c r="F62" s="3">
        <v>25038.14</v>
      </c>
      <c r="G62" s="3">
        <v>14993.41</v>
      </c>
      <c r="H62" s="3">
        <f t="shared" si="14"/>
        <v>20517.297894736839</v>
      </c>
      <c r="J62" s="12">
        <v>22000</v>
      </c>
      <c r="L62" s="2">
        <f t="shared" si="12"/>
        <v>22499.965578947369</v>
      </c>
      <c r="M62" s="2">
        <f t="shared" si="13"/>
        <v>23738.422631578946</v>
      </c>
    </row>
    <row r="63" spans="1:13" x14ac:dyDescent="0.25">
      <c r="A63" t="s">
        <v>185</v>
      </c>
      <c r="B63" t="s">
        <v>206</v>
      </c>
      <c r="C63" s="3">
        <v>38.159999999999997</v>
      </c>
      <c r="D63" s="3">
        <v>66.17</v>
      </c>
      <c r="E63" s="3">
        <v>59.34</v>
      </c>
      <c r="F63" s="3">
        <v>87.51</v>
      </c>
      <c r="G63" s="3">
        <v>35.92</v>
      </c>
      <c r="H63" s="3">
        <f t="shared" si="14"/>
        <v>49.153684210526322</v>
      </c>
      <c r="J63" s="12">
        <v>50</v>
      </c>
      <c r="L63" s="2">
        <f t="shared" si="12"/>
        <v>60.066736842105264</v>
      </c>
      <c r="M63" s="2">
        <f t="shared" si="13"/>
        <v>65.334561403508772</v>
      </c>
    </row>
    <row r="64" spans="1:13" x14ac:dyDescent="0.25">
      <c r="A64" t="s">
        <v>186</v>
      </c>
      <c r="B64" t="s">
        <v>207</v>
      </c>
      <c r="C64" s="3">
        <v>6429.26</v>
      </c>
      <c r="D64" s="3">
        <v>11988.27</v>
      </c>
      <c r="E64" s="3">
        <v>9863.6299999999992</v>
      </c>
      <c r="F64" s="3">
        <v>6912.5</v>
      </c>
      <c r="G64" s="3">
        <v>3286.31</v>
      </c>
      <c r="H64" s="3">
        <f t="shared" si="14"/>
        <v>4497.0557894736839</v>
      </c>
      <c r="J64" s="12">
        <v>4750</v>
      </c>
      <c r="L64" s="2">
        <f t="shared" si="12"/>
        <v>7938.1431578947359</v>
      </c>
      <c r="M64" s="2">
        <f t="shared" si="13"/>
        <v>7091.061929824561</v>
      </c>
    </row>
    <row r="65" spans="1:13" x14ac:dyDescent="0.25">
      <c r="A65" t="s">
        <v>883</v>
      </c>
      <c r="B65" s="6" t="s">
        <v>101</v>
      </c>
      <c r="C65" s="3">
        <v>0</v>
      </c>
      <c r="D65" s="3">
        <v>2067.5700000000002</v>
      </c>
      <c r="E65" s="3">
        <v>2358.5500000000002</v>
      </c>
      <c r="F65" s="3">
        <v>3600.51</v>
      </c>
      <c r="G65" s="3">
        <v>2166.35</v>
      </c>
      <c r="H65" s="3">
        <f t="shared" si="14"/>
        <v>2964.4789473684209</v>
      </c>
      <c r="J65" s="12">
        <v>3200</v>
      </c>
      <c r="L65" s="2">
        <f t="shared" si="12"/>
        <v>2198.2217894736841</v>
      </c>
      <c r="M65" s="2">
        <f t="shared" si="13"/>
        <v>2974.5129824561404</v>
      </c>
    </row>
    <row r="66" spans="1:13" x14ac:dyDescent="0.25">
      <c r="A66" t="s">
        <v>884</v>
      </c>
      <c r="B66" s="6" t="s">
        <v>857</v>
      </c>
      <c r="C66" s="3">
        <v>0</v>
      </c>
      <c r="D66" s="3">
        <v>738</v>
      </c>
      <c r="E66" s="3">
        <v>458.88</v>
      </c>
      <c r="F66" s="3">
        <v>547.97</v>
      </c>
      <c r="G66" s="3">
        <v>290.49</v>
      </c>
      <c r="H66" s="3">
        <f t="shared" si="14"/>
        <v>397.51263157894738</v>
      </c>
      <c r="J66" s="12">
        <v>500</v>
      </c>
      <c r="L66" s="2">
        <f t="shared" si="12"/>
        <v>428.47252631578948</v>
      </c>
      <c r="M66" s="2">
        <f t="shared" si="13"/>
        <v>468.1208771929825</v>
      </c>
    </row>
    <row r="67" spans="1:13" x14ac:dyDescent="0.25">
      <c r="A67" t="s">
        <v>757</v>
      </c>
      <c r="B67" t="s">
        <v>32</v>
      </c>
      <c r="C67" s="3">
        <v>1772.48</v>
      </c>
      <c r="D67" s="3">
        <v>1907.72</v>
      </c>
      <c r="E67" s="3">
        <v>2286.31</v>
      </c>
      <c r="F67" s="3">
        <v>1956</v>
      </c>
      <c r="G67" s="3">
        <v>1363.42</v>
      </c>
      <c r="H67" s="3">
        <f t="shared" si="14"/>
        <v>1865.7326315789476</v>
      </c>
      <c r="J67" s="12">
        <v>2000</v>
      </c>
      <c r="L67" s="2">
        <f t="shared" si="12"/>
        <v>1957.6485263157895</v>
      </c>
      <c r="M67" s="2">
        <f t="shared" si="13"/>
        <v>2036.0142105263158</v>
      </c>
    </row>
    <row r="68" spans="1:13" x14ac:dyDescent="0.25">
      <c r="A68" t="s">
        <v>758</v>
      </c>
      <c r="B68" t="s">
        <v>49</v>
      </c>
      <c r="C68" s="3">
        <v>1500.8</v>
      </c>
      <c r="D68" s="3">
        <v>555.75</v>
      </c>
      <c r="E68" s="3">
        <v>645.76</v>
      </c>
      <c r="F68" s="3">
        <v>1336.23</v>
      </c>
      <c r="G68" s="3">
        <v>969.17</v>
      </c>
      <c r="H68" s="3">
        <f t="shared" si="14"/>
        <v>1326.2326315789473</v>
      </c>
      <c r="J68" s="12">
        <v>1500</v>
      </c>
      <c r="L68" s="2">
        <f t="shared" si="12"/>
        <v>1072.9545263157895</v>
      </c>
      <c r="M68" s="2">
        <f t="shared" si="13"/>
        <v>1102.7408771929825</v>
      </c>
    </row>
    <row r="69" spans="1:13" x14ac:dyDescent="0.25">
      <c r="A69" t="s">
        <v>759</v>
      </c>
      <c r="B69" t="s">
        <v>112</v>
      </c>
      <c r="C69" s="3">
        <v>4539.18</v>
      </c>
      <c r="D69" s="3">
        <v>5070.3</v>
      </c>
      <c r="E69" s="3">
        <v>6852.92</v>
      </c>
      <c r="F69" s="3">
        <v>7515.05</v>
      </c>
      <c r="G69" s="3">
        <v>4929.16</v>
      </c>
      <c r="H69" s="3">
        <f t="shared" si="14"/>
        <v>6745.1663157894727</v>
      </c>
      <c r="J69" s="12">
        <v>7500</v>
      </c>
      <c r="L69" s="2">
        <f t="shared" si="12"/>
        <v>6144.5232631578938</v>
      </c>
      <c r="M69" s="2">
        <f t="shared" si="13"/>
        <v>7037.7121052631583</v>
      </c>
    </row>
    <row r="70" spans="1:13" x14ac:dyDescent="0.25">
      <c r="A70" t="s">
        <v>760</v>
      </c>
      <c r="B70" t="s">
        <v>26</v>
      </c>
      <c r="C70" s="3">
        <v>284.2</v>
      </c>
      <c r="D70" s="3">
        <v>175.8</v>
      </c>
      <c r="E70" s="3">
        <v>250.06</v>
      </c>
      <c r="F70" s="3">
        <v>125.07</v>
      </c>
      <c r="G70" s="3">
        <v>84.7</v>
      </c>
      <c r="H70" s="3">
        <f t="shared" si="14"/>
        <v>115.90526315789474</v>
      </c>
      <c r="J70" s="12">
        <v>125</v>
      </c>
      <c r="L70" s="2">
        <f t="shared" si="12"/>
        <v>190.20705263157893</v>
      </c>
      <c r="M70" s="2">
        <f t="shared" si="13"/>
        <v>163.67842105263159</v>
      </c>
    </row>
    <row r="71" spans="1:13" x14ac:dyDescent="0.25">
      <c r="A71" t="s">
        <v>753</v>
      </c>
      <c r="B71" t="s">
        <v>38</v>
      </c>
      <c r="C71" s="3">
        <v>68.13</v>
      </c>
      <c r="D71" s="3">
        <v>161.57</v>
      </c>
      <c r="E71" s="3">
        <v>138.26</v>
      </c>
      <c r="F71" s="3">
        <v>185.12</v>
      </c>
      <c r="G71" s="3">
        <v>0</v>
      </c>
      <c r="H71" s="3">
        <f t="shared" si="14"/>
        <v>0</v>
      </c>
      <c r="J71" s="12">
        <v>100</v>
      </c>
      <c r="L71" s="2">
        <f t="shared" si="12"/>
        <v>110.61599999999999</v>
      </c>
      <c r="M71" s="2">
        <f t="shared" si="13"/>
        <v>107.79333333333334</v>
      </c>
    </row>
    <row r="72" spans="1:13" x14ac:dyDescent="0.25">
      <c r="A72" t="s">
        <v>754</v>
      </c>
      <c r="B72" t="s">
        <v>28</v>
      </c>
      <c r="C72" s="3">
        <v>225.12</v>
      </c>
      <c r="D72" s="3">
        <v>169.82</v>
      </c>
      <c r="E72" s="3">
        <v>277.27999999999997</v>
      </c>
      <c r="F72" s="3">
        <v>174.37</v>
      </c>
      <c r="G72" s="3">
        <v>177.07</v>
      </c>
      <c r="H72" s="3">
        <f t="shared" si="14"/>
        <v>242.3063157894737</v>
      </c>
      <c r="J72" s="12">
        <v>250</v>
      </c>
      <c r="L72" s="2">
        <f t="shared" si="12"/>
        <v>217.77926315789472</v>
      </c>
      <c r="M72" s="2">
        <f t="shared" si="13"/>
        <v>231.31877192982458</v>
      </c>
    </row>
    <row r="73" spans="1:13" x14ac:dyDescent="0.25">
      <c r="A73" t="s">
        <v>755</v>
      </c>
      <c r="B73" t="s">
        <v>128</v>
      </c>
      <c r="C73" s="3">
        <v>131.84</v>
      </c>
      <c r="D73" s="3">
        <v>204.8</v>
      </c>
      <c r="E73" s="3">
        <v>230.93</v>
      </c>
      <c r="F73" s="3">
        <v>76.08</v>
      </c>
      <c r="G73" s="3">
        <v>0</v>
      </c>
      <c r="H73" s="3">
        <v>75</v>
      </c>
      <c r="J73" s="12">
        <v>85</v>
      </c>
      <c r="L73" s="2">
        <f t="shared" si="12"/>
        <v>143.73000000000002</v>
      </c>
      <c r="M73" s="2">
        <f t="shared" si="13"/>
        <v>127.33666666666666</v>
      </c>
    </row>
    <row r="74" spans="1:13" x14ac:dyDescent="0.25">
      <c r="A74" t="s">
        <v>756</v>
      </c>
      <c r="B74" t="s">
        <v>61</v>
      </c>
      <c r="C74" s="3">
        <v>1212.25</v>
      </c>
      <c r="D74" s="3">
        <v>1177.83</v>
      </c>
      <c r="E74" s="3">
        <v>1057.0899999999999</v>
      </c>
      <c r="F74" s="3">
        <v>897.37</v>
      </c>
      <c r="G74" s="3">
        <v>1139.3</v>
      </c>
      <c r="H74" s="3">
        <v>1139.3</v>
      </c>
      <c r="J74" s="12">
        <v>1000</v>
      </c>
      <c r="L74" s="2">
        <f t="shared" si="12"/>
        <v>1096.768</v>
      </c>
      <c r="M74" s="2">
        <f t="shared" si="13"/>
        <v>1031.2533333333333</v>
      </c>
    </row>
    <row r="75" spans="1:13" x14ac:dyDescent="0.25">
      <c r="A75" t="s">
        <v>215</v>
      </c>
      <c r="B75" t="s">
        <v>64</v>
      </c>
      <c r="C75" s="3">
        <v>5233.38</v>
      </c>
      <c r="D75" s="3">
        <v>6766</v>
      </c>
      <c r="E75" s="3">
        <v>4660.92</v>
      </c>
      <c r="F75" s="3">
        <v>3195.91</v>
      </c>
      <c r="G75" s="3">
        <v>2830.4</v>
      </c>
      <c r="H75" s="7">
        <f>G75/9*12</f>
        <v>3773.8666666666668</v>
      </c>
      <c r="J75" s="12">
        <v>3500</v>
      </c>
      <c r="L75" s="2">
        <f t="shared" si="12"/>
        <v>4726.0153333333337</v>
      </c>
      <c r="M75" s="2">
        <f t="shared" si="13"/>
        <v>3876.8988888888889</v>
      </c>
    </row>
    <row r="76" spans="1:13" x14ac:dyDescent="0.25">
      <c r="A76" t="s">
        <v>187</v>
      </c>
      <c r="B76" t="s">
        <v>210</v>
      </c>
      <c r="C76" s="3">
        <v>4375</v>
      </c>
      <c r="D76" s="3">
        <v>110</v>
      </c>
      <c r="E76" s="3">
        <v>0</v>
      </c>
      <c r="F76" s="3">
        <v>0</v>
      </c>
      <c r="G76" s="3">
        <v>9600</v>
      </c>
      <c r="H76" s="7">
        <v>9600</v>
      </c>
      <c r="J76" s="12">
        <v>500</v>
      </c>
      <c r="L76" s="2">
        <f t="shared" si="12"/>
        <v>2817</v>
      </c>
      <c r="M76" s="2">
        <f t="shared" si="13"/>
        <v>3200</v>
      </c>
    </row>
    <row r="77" spans="1:13" x14ac:dyDescent="0.25">
      <c r="A77" t="s">
        <v>188</v>
      </c>
      <c r="B77" t="s">
        <v>211</v>
      </c>
      <c r="C77" s="3">
        <v>849.21</v>
      </c>
      <c r="D77" s="3">
        <v>497.98</v>
      </c>
      <c r="E77" s="3">
        <v>0</v>
      </c>
      <c r="F77" s="3">
        <v>0</v>
      </c>
      <c r="G77" s="3">
        <v>1282.72</v>
      </c>
      <c r="H77" s="7">
        <v>1282.72</v>
      </c>
      <c r="J77" s="12">
        <v>500</v>
      </c>
      <c r="L77" s="2">
        <f t="shared" si="12"/>
        <v>525.98199999999997</v>
      </c>
      <c r="M77" s="2">
        <f t="shared" si="13"/>
        <v>427.57333333333332</v>
      </c>
    </row>
    <row r="78" spans="1:13" x14ac:dyDescent="0.25">
      <c r="A78" t="s">
        <v>189</v>
      </c>
      <c r="B78" t="s">
        <v>96</v>
      </c>
      <c r="C78" s="3">
        <v>5900.86</v>
      </c>
      <c r="D78" s="3">
        <v>70078.600000000006</v>
      </c>
      <c r="E78" s="3">
        <v>11653.97</v>
      </c>
      <c r="F78" s="3">
        <v>67.849999999999994</v>
      </c>
      <c r="G78" s="3">
        <v>0</v>
      </c>
      <c r="H78" s="7">
        <v>0</v>
      </c>
      <c r="J78" s="12">
        <v>0</v>
      </c>
      <c r="L78" s="2">
        <f t="shared" si="12"/>
        <v>17540.256000000001</v>
      </c>
      <c r="M78" s="2">
        <f t="shared" si="13"/>
        <v>3907.2733333333331</v>
      </c>
    </row>
    <row r="79" spans="1:13" x14ac:dyDescent="0.25">
      <c r="A79" t="s">
        <v>190</v>
      </c>
      <c r="B79" t="s">
        <v>89</v>
      </c>
      <c r="C79" s="3">
        <v>0</v>
      </c>
      <c r="D79" s="3">
        <v>5608.54</v>
      </c>
      <c r="E79" s="3">
        <v>0</v>
      </c>
      <c r="F79" s="3">
        <v>673.1</v>
      </c>
      <c r="G79" s="3">
        <v>0</v>
      </c>
      <c r="H79" s="7">
        <v>750</v>
      </c>
      <c r="J79" s="12">
        <v>750</v>
      </c>
      <c r="L79" s="2">
        <f t="shared" si="12"/>
        <v>1406.328</v>
      </c>
      <c r="M79" s="2">
        <f t="shared" si="13"/>
        <v>474.36666666666662</v>
      </c>
    </row>
    <row r="80" spans="1:13" x14ac:dyDescent="0.25">
      <c r="A80" t="s">
        <v>752</v>
      </c>
      <c r="B80" t="s">
        <v>80</v>
      </c>
      <c r="C80" s="3">
        <v>877.53</v>
      </c>
      <c r="D80" s="3">
        <v>817.5</v>
      </c>
      <c r="E80" s="3">
        <v>1399.93</v>
      </c>
      <c r="F80" s="3">
        <v>1550.79</v>
      </c>
      <c r="G80" s="3">
        <v>1054.44</v>
      </c>
      <c r="H80" s="7">
        <f>G80/9*12</f>
        <v>1405.92</v>
      </c>
      <c r="J80" s="12">
        <v>2000</v>
      </c>
      <c r="L80" s="2">
        <f t="shared" si="12"/>
        <v>1210.3340000000001</v>
      </c>
      <c r="M80" s="2">
        <f t="shared" si="13"/>
        <v>1452.2133333333334</v>
      </c>
    </row>
    <row r="81" spans="1:13" x14ac:dyDescent="0.25">
      <c r="A81" t="s">
        <v>885</v>
      </c>
      <c r="B81" t="s">
        <v>93</v>
      </c>
      <c r="C81" s="10">
        <v>0</v>
      </c>
      <c r="D81" s="10">
        <v>2786.59</v>
      </c>
      <c r="E81" s="10">
        <v>2424</v>
      </c>
      <c r="F81" s="10">
        <v>0</v>
      </c>
      <c r="G81" s="3">
        <v>0</v>
      </c>
      <c r="H81" s="10">
        <f t="shared" ref="H81" si="15">F81/11*12</f>
        <v>0</v>
      </c>
      <c r="J81" s="19">
        <v>2500</v>
      </c>
      <c r="L81" s="20">
        <f t="shared" si="12"/>
        <v>1042.1179999999999</v>
      </c>
      <c r="M81" s="20">
        <f t="shared" si="13"/>
        <v>808</v>
      </c>
    </row>
    <row r="82" spans="1:13" x14ac:dyDescent="0.25">
      <c r="C82" s="3">
        <f>SUM(C58:C81)</f>
        <v>62128.799999999996</v>
      </c>
      <c r="D82" s="3">
        <f>SUM(D58:D81)</f>
        <v>187652.17000000004</v>
      </c>
      <c r="E82" s="3">
        <f>SUM(E58:E81)</f>
        <v>114905.96999999997</v>
      </c>
      <c r="F82" s="3">
        <f>SUM(F58:F81)</f>
        <v>108011.28</v>
      </c>
      <c r="G82" s="3">
        <f>SUM(G58:G81)</f>
        <v>68934.009999999995</v>
      </c>
      <c r="H82" s="3">
        <f t="shared" ref="H82:J82" si="16">SUM(H58:H81)</f>
        <v>90590.275087719303</v>
      </c>
      <c r="J82" s="12">
        <f t="shared" si="16"/>
        <v>88715</v>
      </c>
      <c r="L82" s="2">
        <f>SUM(L58:L81)</f>
        <v>112657.69901754384</v>
      </c>
      <c r="M82" s="2">
        <f>SUM(M58:M81)</f>
        <v>104502.50836257311</v>
      </c>
    </row>
    <row r="83" spans="1:13" x14ac:dyDescent="0.25">
      <c r="B83" t="s">
        <v>584</v>
      </c>
      <c r="G83" s="3"/>
      <c r="J83" s="12"/>
      <c r="L83" s="2"/>
      <c r="M83" s="2"/>
    </row>
    <row r="84" spans="1:13" x14ac:dyDescent="0.25">
      <c r="A84" t="s">
        <v>191</v>
      </c>
      <c r="B84" t="s">
        <v>22</v>
      </c>
      <c r="C84" s="3">
        <v>3546.79</v>
      </c>
      <c r="D84" s="3">
        <v>1848.85</v>
      </c>
      <c r="E84" s="3">
        <v>0</v>
      </c>
      <c r="F84" s="3">
        <v>902.5</v>
      </c>
      <c r="G84" s="3">
        <v>-703.94</v>
      </c>
      <c r="H84" s="3">
        <f>G84/19*26</f>
        <v>-963.28631578947386</v>
      </c>
      <c r="J84" s="12">
        <v>575</v>
      </c>
      <c r="L84" s="2">
        <f t="shared" ref="L84:L99" si="17">(F84+C84+D84+E84+H84)/5</f>
        <v>1066.9707368421052</v>
      </c>
      <c r="M84" s="2">
        <f t="shared" ref="M84:M99" si="18">(E84+H84+F84)/3</f>
        <v>-20.262105263157952</v>
      </c>
    </row>
    <row r="85" spans="1:13" x14ac:dyDescent="0.25">
      <c r="A85" t="s">
        <v>192</v>
      </c>
      <c r="B85" t="s">
        <v>212</v>
      </c>
      <c r="C85" s="3">
        <v>8409.84</v>
      </c>
      <c r="D85" s="3">
        <f>6368.11+65.25</f>
        <v>6433.36</v>
      </c>
      <c r="E85" s="3">
        <v>1486.86</v>
      </c>
      <c r="F85" s="3">
        <v>4166.82</v>
      </c>
      <c r="G85" s="3">
        <v>615.08000000000004</v>
      </c>
      <c r="H85" s="3">
        <f t="shared" ref="H85:H92" si="19">G85/19*26</f>
        <v>841.68842105263161</v>
      </c>
      <c r="J85" s="12">
        <v>4500</v>
      </c>
      <c r="L85" s="2">
        <f t="shared" si="17"/>
        <v>4267.7136842105265</v>
      </c>
      <c r="M85" s="2">
        <f t="shared" si="18"/>
        <v>2165.1228070175439</v>
      </c>
    </row>
    <row r="86" spans="1:13" x14ac:dyDescent="0.25">
      <c r="A86" t="s">
        <v>193</v>
      </c>
      <c r="B86" t="s">
        <v>30</v>
      </c>
      <c r="C86" s="3">
        <v>664.91</v>
      </c>
      <c r="D86" s="3">
        <v>481.92</v>
      </c>
      <c r="E86" s="3">
        <v>135.51</v>
      </c>
      <c r="F86" s="3">
        <v>392.59</v>
      </c>
      <c r="G86" s="3">
        <v>71.150000000000006</v>
      </c>
      <c r="H86" s="3">
        <f t="shared" si="19"/>
        <v>97.363157894736844</v>
      </c>
      <c r="J86" s="12">
        <v>400</v>
      </c>
      <c r="L86" s="2">
        <f t="shared" si="17"/>
        <v>354.45863157894735</v>
      </c>
      <c r="M86" s="2">
        <f t="shared" si="18"/>
        <v>208.48771929824559</v>
      </c>
    </row>
    <row r="87" spans="1:13" x14ac:dyDescent="0.25">
      <c r="A87" t="s">
        <v>194</v>
      </c>
      <c r="B87" t="s">
        <v>12</v>
      </c>
      <c r="C87" s="3">
        <v>8.02</v>
      </c>
      <c r="D87" s="3">
        <v>4.26</v>
      </c>
      <c r="E87" s="3">
        <v>1.04</v>
      </c>
      <c r="F87" s="3">
        <v>1.7</v>
      </c>
      <c r="G87" s="3">
        <v>0</v>
      </c>
      <c r="H87" s="3">
        <f t="shared" si="19"/>
        <v>0</v>
      </c>
      <c r="J87" s="12">
        <v>2</v>
      </c>
      <c r="L87" s="2">
        <f t="shared" si="17"/>
        <v>3.004</v>
      </c>
      <c r="M87" s="2">
        <f t="shared" si="18"/>
        <v>0.91333333333333344</v>
      </c>
    </row>
    <row r="88" spans="1:13" x14ac:dyDescent="0.25">
      <c r="A88" t="s">
        <v>195</v>
      </c>
      <c r="B88" t="s">
        <v>205</v>
      </c>
      <c r="C88" s="3">
        <v>914.73</v>
      </c>
      <c r="D88" s="3">
        <v>633.62</v>
      </c>
      <c r="E88" s="3">
        <v>112.81</v>
      </c>
      <c r="F88" s="3">
        <v>371.04</v>
      </c>
      <c r="G88" s="3">
        <v>65.42</v>
      </c>
      <c r="H88" s="3">
        <f t="shared" si="19"/>
        <v>89.522105263157897</v>
      </c>
      <c r="J88" s="12">
        <v>375</v>
      </c>
      <c r="L88" s="2">
        <f t="shared" si="17"/>
        <v>424.3444210526315</v>
      </c>
      <c r="M88" s="2">
        <f t="shared" si="18"/>
        <v>191.12403508771931</v>
      </c>
    </row>
    <row r="89" spans="1:13" x14ac:dyDescent="0.25">
      <c r="A89" t="s">
        <v>196</v>
      </c>
      <c r="B89" t="s">
        <v>16</v>
      </c>
      <c r="C89" s="3">
        <v>7582.86</v>
      </c>
      <c r="D89" s="3">
        <v>4303.63</v>
      </c>
      <c r="E89" s="3">
        <v>620.03</v>
      </c>
      <c r="F89" s="3">
        <v>4078.25</v>
      </c>
      <c r="G89" s="3">
        <v>769.22</v>
      </c>
      <c r="H89" s="3">
        <f t="shared" si="19"/>
        <v>1052.616842105263</v>
      </c>
      <c r="J89" s="12">
        <v>4000</v>
      </c>
      <c r="L89" s="2">
        <f t="shared" si="17"/>
        <v>3527.4773684210531</v>
      </c>
      <c r="M89" s="2">
        <f t="shared" si="18"/>
        <v>1916.9656140350878</v>
      </c>
    </row>
    <row r="90" spans="1:13" x14ac:dyDescent="0.25">
      <c r="A90" t="s">
        <v>197</v>
      </c>
      <c r="B90" t="s">
        <v>206</v>
      </c>
      <c r="C90" s="3">
        <v>14.52</v>
      </c>
      <c r="D90" s="3">
        <v>12.38</v>
      </c>
      <c r="E90" s="3">
        <v>1.23</v>
      </c>
      <c r="F90" s="3">
        <v>9.8699999999999992</v>
      </c>
      <c r="G90" s="3">
        <v>1.24</v>
      </c>
      <c r="H90" s="3">
        <f t="shared" si="19"/>
        <v>1.6968421052631579</v>
      </c>
      <c r="J90" s="12">
        <v>15</v>
      </c>
      <c r="L90" s="2">
        <f t="shared" si="17"/>
        <v>7.9393684210526319</v>
      </c>
      <c r="M90" s="2">
        <f t="shared" si="18"/>
        <v>4.2656140350877187</v>
      </c>
    </row>
    <row r="91" spans="1:13" x14ac:dyDescent="0.25">
      <c r="A91" t="s">
        <v>198</v>
      </c>
      <c r="B91" t="s">
        <v>207</v>
      </c>
      <c r="C91" s="3">
        <v>3849.3</v>
      </c>
      <c r="D91" s="3">
        <v>3498.29</v>
      </c>
      <c r="E91" s="3">
        <v>665.84</v>
      </c>
      <c r="F91" s="3">
        <v>2083.87</v>
      </c>
      <c r="G91" s="3">
        <v>415.79</v>
      </c>
      <c r="H91" s="3">
        <f t="shared" si="19"/>
        <v>568.97578947368424</v>
      </c>
      <c r="J91" s="12">
        <v>2500</v>
      </c>
      <c r="L91" s="2">
        <f t="shared" si="17"/>
        <v>2133.2551578947368</v>
      </c>
      <c r="M91" s="2">
        <f t="shared" si="18"/>
        <v>1106.228596491228</v>
      </c>
    </row>
    <row r="92" spans="1:13" x14ac:dyDescent="0.25">
      <c r="A92" t="s">
        <v>886</v>
      </c>
      <c r="B92" s="6" t="s">
        <v>857</v>
      </c>
      <c r="C92" s="3">
        <v>0</v>
      </c>
      <c r="D92" s="3">
        <v>289.89999999999998</v>
      </c>
      <c r="E92" s="3">
        <v>14.87</v>
      </c>
      <c r="F92" s="3">
        <v>49</v>
      </c>
      <c r="G92" s="3">
        <v>8.64</v>
      </c>
      <c r="H92" s="3">
        <f t="shared" si="19"/>
        <v>11.823157894736843</v>
      </c>
      <c r="J92" s="12">
        <v>50</v>
      </c>
      <c r="L92" s="2">
        <f t="shared" si="17"/>
        <v>73.118631578947358</v>
      </c>
      <c r="M92" s="2">
        <f t="shared" si="18"/>
        <v>25.231052631578947</v>
      </c>
    </row>
    <row r="93" spans="1:13" x14ac:dyDescent="0.25">
      <c r="A93" t="s">
        <v>761</v>
      </c>
      <c r="B93" t="s">
        <v>128</v>
      </c>
      <c r="C93" s="3">
        <v>58.88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J93" s="12">
        <v>0</v>
      </c>
      <c r="L93" s="2">
        <f t="shared" si="17"/>
        <v>11.776</v>
      </c>
      <c r="M93" s="2">
        <f t="shared" si="18"/>
        <v>0</v>
      </c>
    </row>
    <row r="94" spans="1:13" x14ac:dyDescent="0.25">
      <c r="A94" t="s">
        <v>762</v>
      </c>
      <c r="B94" t="s">
        <v>64</v>
      </c>
      <c r="C94" s="3">
        <v>66</v>
      </c>
      <c r="D94" s="3">
        <v>2307.38</v>
      </c>
      <c r="E94" s="3">
        <v>54.98</v>
      </c>
      <c r="F94" s="3">
        <v>1265.5999999999999</v>
      </c>
      <c r="G94" s="3">
        <v>2772.99</v>
      </c>
      <c r="H94" s="7">
        <f>G94/9*12</f>
        <v>3697.3199999999997</v>
      </c>
      <c r="J94" s="12">
        <v>1500</v>
      </c>
      <c r="L94" s="2">
        <f t="shared" si="17"/>
        <v>1478.2559999999999</v>
      </c>
      <c r="M94" s="2">
        <f t="shared" si="18"/>
        <v>1672.6333333333332</v>
      </c>
    </row>
    <row r="95" spans="1:13" x14ac:dyDescent="0.25">
      <c r="A95" t="s">
        <v>763</v>
      </c>
      <c r="B95" t="s">
        <v>586</v>
      </c>
      <c r="C95" s="3">
        <v>4852.68</v>
      </c>
      <c r="D95" s="3">
        <v>0</v>
      </c>
      <c r="E95" s="3">
        <v>3635.73</v>
      </c>
      <c r="F95" s="3">
        <v>3398.57</v>
      </c>
      <c r="G95" s="3">
        <v>3603.36</v>
      </c>
      <c r="H95" s="7">
        <f t="shared" ref="H95:H96" si="20">G95/9*12</f>
        <v>4804.4799999999996</v>
      </c>
      <c r="J95" s="12">
        <v>4000</v>
      </c>
      <c r="L95" s="2">
        <f t="shared" si="17"/>
        <v>3338.2919999999999</v>
      </c>
      <c r="M95" s="2">
        <f t="shared" si="18"/>
        <v>3946.2599999999998</v>
      </c>
    </row>
    <row r="96" spans="1:13" x14ac:dyDescent="0.25">
      <c r="A96" t="s">
        <v>199</v>
      </c>
      <c r="B96" t="s">
        <v>70</v>
      </c>
      <c r="C96" s="3">
        <v>9339.39</v>
      </c>
      <c r="D96" s="3">
        <v>0</v>
      </c>
      <c r="E96" s="3">
        <v>2883.95</v>
      </c>
      <c r="F96" s="3">
        <v>0</v>
      </c>
      <c r="G96" s="3">
        <v>0</v>
      </c>
      <c r="H96" s="7">
        <f t="shared" si="20"/>
        <v>0</v>
      </c>
      <c r="J96" s="12">
        <v>0</v>
      </c>
      <c r="L96" s="2">
        <f t="shared" si="17"/>
        <v>2444.6680000000001</v>
      </c>
      <c r="M96" s="2">
        <f t="shared" si="18"/>
        <v>961.31666666666661</v>
      </c>
    </row>
    <row r="97" spans="1:13" x14ac:dyDescent="0.25">
      <c r="A97" t="s">
        <v>200</v>
      </c>
      <c r="B97" t="s">
        <v>96</v>
      </c>
      <c r="C97" s="3">
        <v>12186.56</v>
      </c>
      <c r="D97" s="3">
        <v>317.76</v>
      </c>
      <c r="E97" s="3">
        <v>30796.68</v>
      </c>
      <c r="F97" s="3">
        <v>80364.89</v>
      </c>
      <c r="G97" s="3">
        <v>14227</v>
      </c>
      <c r="H97" s="7">
        <v>75000</v>
      </c>
      <c r="J97" s="12">
        <v>75000</v>
      </c>
      <c r="L97" s="2">
        <f t="shared" si="17"/>
        <v>39733.178</v>
      </c>
      <c r="M97" s="2">
        <f t="shared" si="18"/>
        <v>62053.856666666667</v>
      </c>
    </row>
    <row r="98" spans="1:13" x14ac:dyDescent="0.25">
      <c r="A98" t="s">
        <v>201</v>
      </c>
      <c r="B98" t="s">
        <v>89</v>
      </c>
      <c r="C98" s="3">
        <v>0</v>
      </c>
      <c r="D98" s="3">
        <v>314.39999999999998</v>
      </c>
      <c r="E98" s="3">
        <v>0</v>
      </c>
      <c r="F98" s="3">
        <v>0</v>
      </c>
      <c r="G98" s="3">
        <v>0</v>
      </c>
      <c r="H98" s="7">
        <f t="shared" ref="H98:H99" si="21">F98/11*12</f>
        <v>0</v>
      </c>
      <c r="J98" s="12">
        <v>0</v>
      </c>
      <c r="L98" s="2">
        <f t="shared" si="17"/>
        <v>62.879999999999995</v>
      </c>
      <c r="M98" s="2">
        <f t="shared" si="18"/>
        <v>0</v>
      </c>
    </row>
    <row r="99" spans="1:13" ht="15" customHeight="1" x14ac:dyDescent="0.25">
      <c r="A99" t="s">
        <v>213</v>
      </c>
      <c r="B99" t="s">
        <v>64</v>
      </c>
      <c r="C99" s="10">
        <v>0</v>
      </c>
      <c r="D99" s="10">
        <v>0</v>
      </c>
      <c r="E99" s="10">
        <v>0</v>
      </c>
      <c r="F99" s="10">
        <v>0</v>
      </c>
      <c r="G99" s="3">
        <v>31.99</v>
      </c>
      <c r="H99" s="10">
        <f t="shared" si="21"/>
        <v>0</v>
      </c>
      <c r="J99" s="19">
        <v>0</v>
      </c>
      <c r="L99" s="20">
        <f t="shared" si="17"/>
        <v>0</v>
      </c>
      <c r="M99" s="20">
        <f t="shared" si="18"/>
        <v>0</v>
      </c>
    </row>
    <row r="100" spans="1:13" ht="15" customHeight="1" x14ac:dyDescent="0.25">
      <c r="C100" s="3">
        <f>SUM(C84:C99)</f>
        <v>51494.479999999996</v>
      </c>
      <c r="D100" s="3">
        <f>SUM(D84:D99)</f>
        <v>20445.75</v>
      </c>
      <c r="E100" s="3">
        <f>SUM(E84:E99)</f>
        <v>40409.53</v>
      </c>
      <c r="F100" s="3">
        <f>SUM(F84:F99)</f>
        <v>97084.7</v>
      </c>
      <c r="G100" s="3">
        <f>SUM(G84:G99)</f>
        <v>21877.940000000002</v>
      </c>
      <c r="H100" s="3">
        <f t="shared" ref="H100:J100" si="22">SUM(H84:H99)</f>
        <v>85202.2</v>
      </c>
      <c r="J100" s="12">
        <f t="shared" si="22"/>
        <v>92917</v>
      </c>
      <c r="L100" s="2">
        <f>SUM(L84:L99)</f>
        <v>58927.332000000002</v>
      </c>
      <c r="M100" s="2">
        <f>SUM(M84:M99)</f>
        <v>74232.143333333341</v>
      </c>
    </row>
    <row r="101" spans="1:13" x14ac:dyDescent="0.25">
      <c r="G101" s="3"/>
      <c r="J101" s="12"/>
      <c r="L101" s="2"/>
      <c r="M101" s="2"/>
    </row>
    <row r="102" spans="1:13" x14ac:dyDescent="0.25">
      <c r="B102" t="s">
        <v>121</v>
      </c>
      <c r="C102" s="2">
        <f>C50+C56+C82+C100</f>
        <v>158529.85999999999</v>
      </c>
      <c r="D102" s="2">
        <f>D50+D56+D82+D100</f>
        <v>254651.74000000005</v>
      </c>
      <c r="E102" s="2">
        <f>E50+E56+E82+E100</f>
        <v>185472.97999999998</v>
      </c>
      <c r="F102" s="2">
        <f>F50+F56+F82+F100</f>
        <v>314482.15000000002</v>
      </c>
      <c r="G102" s="2">
        <f t="shared" ref="G102:M102" si="23">G50+G56+G82+G100</f>
        <v>110736.95999999999</v>
      </c>
      <c r="H102" s="2">
        <f t="shared" si="23"/>
        <v>209988.7112280702</v>
      </c>
      <c r="I102" s="2"/>
      <c r="J102" s="12">
        <f t="shared" si="23"/>
        <v>217498</v>
      </c>
      <c r="K102" s="2"/>
      <c r="L102" s="2">
        <f t="shared" si="23"/>
        <v>224625.08824561402</v>
      </c>
      <c r="M102" s="2">
        <f t="shared" si="23"/>
        <v>236647.94707602341</v>
      </c>
    </row>
    <row r="103" spans="1:13" x14ac:dyDescent="0.25">
      <c r="C103"/>
      <c r="D103"/>
      <c r="E103"/>
      <c r="F103"/>
      <c r="G103" s="3"/>
      <c r="H103"/>
      <c r="J103" s="12"/>
      <c r="L103" s="2"/>
      <c r="M103" s="2"/>
    </row>
    <row r="104" spans="1:13" x14ac:dyDescent="0.25">
      <c r="B104" t="s">
        <v>122</v>
      </c>
      <c r="C104" s="2">
        <f t="shared" ref="C104:H104" si="24">C16-C102</f>
        <v>382179.64</v>
      </c>
      <c r="D104" s="2">
        <f t="shared" si="24"/>
        <v>897.36999999996624</v>
      </c>
      <c r="E104" s="2">
        <f t="shared" si="24"/>
        <v>96398.669999999984</v>
      </c>
      <c r="F104" s="2">
        <f t="shared" si="24"/>
        <v>41712.419999999925</v>
      </c>
      <c r="G104" s="2">
        <f t="shared" si="24"/>
        <v>-40102.01999999999</v>
      </c>
      <c r="H104" s="2">
        <f t="shared" si="24"/>
        <v>52499.765914786956</v>
      </c>
      <c r="I104" s="2"/>
      <c r="J104" s="12">
        <f>J16-J102</f>
        <v>44102</v>
      </c>
      <c r="K104" s="2"/>
      <c r="L104" s="2">
        <f>L16-L102</f>
        <v>114737.57318295736</v>
      </c>
      <c r="M104" s="2">
        <f>M16-M102</f>
        <v>63536.95197159567</v>
      </c>
    </row>
    <row r="105" spans="1:13" x14ac:dyDescent="0.25">
      <c r="G105" s="3"/>
    </row>
  </sheetData>
  <pageMargins left="0.7" right="0.7" top="0.75" bottom="0.75" header="0.3" footer="0.3"/>
  <pageSetup scale="63" orientation="landscape" r:id="rId1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zoomScaleNormal="10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25.140625" customWidth="1"/>
    <col min="2" max="2" width="32.85546875" bestFit="1" customWidth="1"/>
    <col min="3" max="4" width="14.42578125" customWidth="1"/>
    <col min="5" max="6" width="12.5703125" customWidth="1"/>
    <col min="7" max="7" width="12.28515625" hidden="1" customWidth="1"/>
    <col min="8" max="8" width="12.5703125" customWidth="1"/>
    <col min="9" max="9" width="2.7109375" customWidth="1"/>
    <col min="10" max="10" width="12.5703125" style="15" bestFit="1" customWidth="1"/>
    <col min="11" max="11" width="2.7109375" customWidth="1"/>
    <col min="12" max="12" width="14.28515625" bestFit="1" customWidth="1"/>
    <col min="13" max="13" width="15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I3" s="37"/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I4" s="37"/>
      <c r="J4" s="12" t="s">
        <v>1025</v>
      </c>
      <c r="L4" t="s">
        <v>999</v>
      </c>
      <c r="M4" t="s">
        <v>999</v>
      </c>
    </row>
    <row r="5" spans="1:13" x14ac:dyDescent="0.25">
      <c r="A5" t="s">
        <v>799</v>
      </c>
      <c r="B5" t="s">
        <v>745</v>
      </c>
      <c r="C5" s="3">
        <v>0</v>
      </c>
      <c r="D5" s="3">
        <v>227995</v>
      </c>
      <c r="E5" s="3">
        <v>0</v>
      </c>
      <c r="F5" s="3">
        <v>0</v>
      </c>
      <c r="G5" s="3">
        <v>0</v>
      </c>
      <c r="H5" s="3">
        <v>0</v>
      </c>
      <c r="I5" s="37"/>
      <c r="J5" s="12">
        <v>0</v>
      </c>
      <c r="L5" s="2">
        <f>(F5+C5+D5+E5+H5)/5</f>
        <v>45599</v>
      </c>
      <c r="M5" s="40">
        <f>(G5+H5+F5)/3</f>
        <v>0</v>
      </c>
    </row>
    <row r="6" spans="1:13" x14ac:dyDescent="0.25">
      <c r="A6" t="s">
        <v>887</v>
      </c>
      <c r="B6" t="s">
        <v>888</v>
      </c>
      <c r="C6" s="3">
        <v>0</v>
      </c>
      <c r="D6" s="3">
        <v>5000</v>
      </c>
      <c r="E6" s="3">
        <v>0</v>
      </c>
      <c r="F6" s="3">
        <v>0</v>
      </c>
      <c r="G6" s="3">
        <v>0</v>
      </c>
      <c r="H6" s="3">
        <v>0</v>
      </c>
      <c r="I6" s="37"/>
      <c r="J6" s="12">
        <v>0</v>
      </c>
      <c r="L6" s="2">
        <f t="shared" ref="L6:L55" si="0">(F6+C6+D6+E6+H6)/5</f>
        <v>1000</v>
      </c>
      <c r="M6" s="40">
        <f t="shared" ref="M6:M14" si="1">(G6+H6+F6)/3</f>
        <v>0</v>
      </c>
    </row>
    <row r="7" spans="1:13" x14ac:dyDescent="0.25">
      <c r="A7" t="s">
        <v>981</v>
      </c>
      <c r="B7" t="s">
        <v>980</v>
      </c>
      <c r="C7" s="3">
        <v>0</v>
      </c>
      <c r="D7" s="3">
        <v>0</v>
      </c>
      <c r="E7" s="3">
        <v>10000</v>
      </c>
      <c r="F7" s="3">
        <v>0</v>
      </c>
      <c r="G7" s="3">
        <v>0</v>
      </c>
      <c r="H7" s="3">
        <v>0</v>
      </c>
      <c r="I7" s="37"/>
      <c r="J7" s="12">
        <v>0</v>
      </c>
      <c r="L7" s="2">
        <f t="shared" si="0"/>
        <v>2000</v>
      </c>
      <c r="M7" s="40">
        <f t="shared" si="1"/>
        <v>0</v>
      </c>
    </row>
    <row r="8" spans="1:13" x14ac:dyDescent="0.25">
      <c r="A8" t="s">
        <v>1063</v>
      </c>
      <c r="B8" t="s">
        <v>1062</v>
      </c>
      <c r="C8" s="3">
        <v>0</v>
      </c>
      <c r="D8" s="3">
        <v>0</v>
      </c>
      <c r="E8" s="3">
        <v>0</v>
      </c>
      <c r="F8" s="3">
        <v>0</v>
      </c>
      <c r="G8" s="3">
        <v>4501.5</v>
      </c>
      <c r="H8" s="3">
        <v>4501.5</v>
      </c>
      <c r="I8" s="37"/>
      <c r="J8" s="12">
        <v>0</v>
      </c>
      <c r="L8" s="2">
        <f t="shared" si="0"/>
        <v>900.3</v>
      </c>
      <c r="M8" s="40">
        <f t="shared" si="1"/>
        <v>3001</v>
      </c>
    </row>
    <row r="9" spans="1:13" x14ac:dyDescent="0.25">
      <c r="A9" t="s">
        <v>606</v>
      </c>
      <c r="B9" t="s">
        <v>635</v>
      </c>
      <c r="C9" s="3">
        <v>115847.7</v>
      </c>
      <c r="D9" s="3">
        <v>122202.39</v>
      </c>
      <c r="E9" s="3">
        <v>127668.87</v>
      </c>
      <c r="F9" s="3">
        <v>139116.57999999999</v>
      </c>
      <c r="G9" s="3">
        <v>0</v>
      </c>
      <c r="H9" s="3">
        <v>125000</v>
      </c>
      <c r="I9" s="37"/>
      <c r="J9" s="12">
        <v>125000</v>
      </c>
      <c r="L9" s="2">
        <f t="shared" si="0"/>
        <v>125967.10800000001</v>
      </c>
      <c r="M9" s="40">
        <f t="shared" si="1"/>
        <v>88038.859999999986</v>
      </c>
    </row>
    <row r="10" spans="1:13" x14ac:dyDescent="0.25">
      <c r="A10" t="s">
        <v>604</v>
      </c>
      <c r="B10" t="s">
        <v>116</v>
      </c>
      <c r="C10" s="3">
        <v>735.45</v>
      </c>
      <c r="D10" s="3">
        <v>1629.09</v>
      </c>
      <c r="E10" s="3">
        <v>6091.59</v>
      </c>
      <c r="F10" s="3">
        <v>6692.91</v>
      </c>
      <c r="G10" s="3">
        <v>5684.22</v>
      </c>
      <c r="H10" s="3">
        <f>G10/9*12</f>
        <v>7578.9600000000009</v>
      </c>
      <c r="I10" s="37"/>
      <c r="J10" s="12">
        <v>7500</v>
      </c>
      <c r="L10" s="2">
        <f t="shared" si="0"/>
        <v>4545.6000000000004</v>
      </c>
      <c r="M10" s="40">
        <f t="shared" si="1"/>
        <v>6652.03</v>
      </c>
    </row>
    <row r="11" spans="1:13" x14ac:dyDescent="0.25">
      <c r="A11" t="s">
        <v>605</v>
      </c>
      <c r="B11" t="s">
        <v>117</v>
      </c>
      <c r="C11" s="3">
        <v>151.1</v>
      </c>
      <c r="D11" s="3">
        <v>0</v>
      </c>
      <c r="E11" s="3">
        <v>0</v>
      </c>
      <c r="F11" s="3">
        <v>0</v>
      </c>
      <c r="G11" s="3">
        <v>0</v>
      </c>
      <c r="H11" s="3">
        <f>E11</f>
        <v>0</v>
      </c>
      <c r="I11" s="37"/>
      <c r="J11" s="12">
        <v>0</v>
      </c>
      <c r="L11" s="2">
        <f t="shared" si="0"/>
        <v>30.22</v>
      </c>
      <c r="M11" s="40">
        <f t="shared" si="1"/>
        <v>0</v>
      </c>
    </row>
    <row r="12" spans="1:13" x14ac:dyDescent="0.25">
      <c r="A12" t="s">
        <v>889</v>
      </c>
      <c r="B12" t="s">
        <v>890</v>
      </c>
      <c r="C12" s="3">
        <v>0</v>
      </c>
      <c r="D12" s="3">
        <v>19995.39</v>
      </c>
      <c r="E12" s="3">
        <v>962.6</v>
      </c>
      <c r="F12" s="3">
        <v>6280.74</v>
      </c>
      <c r="G12" s="3">
        <v>5915.24</v>
      </c>
      <c r="H12" s="3">
        <f>F12</f>
        <v>6280.74</v>
      </c>
      <c r="I12" s="37"/>
      <c r="J12" s="12">
        <v>0</v>
      </c>
      <c r="L12" s="2">
        <f t="shared" si="0"/>
        <v>6703.8939999999984</v>
      </c>
      <c r="M12" s="40">
        <f t="shared" si="1"/>
        <v>6158.9066666666668</v>
      </c>
    </row>
    <row r="13" spans="1:13" x14ac:dyDescent="0.25">
      <c r="A13" t="s">
        <v>607</v>
      </c>
      <c r="B13" t="s">
        <v>119</v>
      </c>
      <c r="C13" s="3">
        <v>4901.13</v>
      </c>
      <c r="D13" s="3">
        <v>0</v>
      </c>
      <c r="E13" s="3">
        <v>0</v>
      </c>
      <c r="F13" s="3">
        <v>0</v>
      </c>
      <c r="G13" s="3">
        <v>0</v>
      </c>
      <c r="H13" s="3">
        <f>E13</f>
        <v>0</v>
      </c>
      <c r="I13" s="37"/>
      <c r="J13" s="12">
        <v>0</v>
      </c>
      <c r="L13" s="2">
        <f t="shared" si="0"/>
        <v>980.226</v>
      </c>
      <c r="M13" s="40">
        <f t="shared" si="1"/>
        <v>0</v>
      </c>
    </row>
    <row r="14" spans="1:13" x14ac:dyDescent="0.25">
      <c r="A14" t="s">
        <v>636</v>
      </c>
      <c r="B14" t="s">
        <v>632</v>
      </c>
      <c r="C14" s="10">
        <v>0</v>
      </c>
      <c r="D14" s="10">
        <v>0</v>
      </c>
      <c r="E14" s="10">
        <v>0</v>
      </c>
      <c r="F14" s="10">
        <v>0</v>
      </c>
      <c r="G14" s="3">
        <v>0</v>
      </c>
      <c r="H14" s="10">
        <f>E14</f>
        <v>0</v>
      </c>
      <c r="I14" s="37"/>
      <c r="J14" s="19">
        <v>0</v>
      </c>
      <c r="L14" s="20">
        <f t="shared" si="0"/>
        <v>0</v>
      </c>
      <c r="M14" s="20">
        <f t="shared" si="1"/>
        <v>0</v>
      </c>
    </row>
    <row r="15" spans="1:13" x14ac:dyDescent="0.25">
      <c r="C15" s="3"/>
      <c r="D15" s="3"/>
      <c r="E15" s="3"/>
      <c r="F15" s="3"/>
      <c r="G15" s="3"/>
      <c r="H15" s="3"/>
      <c r="I15" s="37"/>
      <c r="J15" s="12"/>
      <c r="L15" s="2"/>
      <c r="M15" s="2"/>
    </row>
    <row r="16" spans="1:13" x14ac:dyDescent="0.25">
      <c r="B16" t="s">
        <v>120</v>
      </c>
      <c r="C16" s="3">
        <f>SUM(C5:C14)</f>
        <v>121635.38</v>
      </c>
      <c r="D16" s="3">
        <f>SUM(D5:D14)</f>
        <v>376821.87000000005</v>
      </c>
      <c r="E16" s="3">
        <f>SUM(E5:E14)</f>
        <v>144723.06</v>
      </c>
      <c r="F16" s="3">
        <f>SUM(F5:F14)</f>
        <v>152090.22999999998</v>
      </c>
      <c r="G16" s="3">
        <f>SUM(G5:G14)</f>
        <v>16100.960000000001</v>
      </c>
      <c r="H16" s="3">
        <f t="shared" ref="H16:J16" si="2">SUM(H5:H14)</f>
        <v>143361.19999999998</v>
      </c>
      <c r="I16" s="37"/>
      <c r="J16" s="12">
        <f t="shared" si="2"/>
        <v>132500</v>
      </c>
      <c r="L16" s="2">
        <f t="shared" si="0"/>
        <v>187726.348</v>
      </c>
      <c r="M16" s="2">
        <f>(D16+E16+H16)/3</f>
        <v>221635.37666666668</v>
      </c>
    </row>
    <row r="17" spans="1:13" x14ac:dyDescent="0.25">
      <c r="A17" t="s">
        <v>789</v>
      </c>
      <c r="C17" s="3"/>
      <c r="D17" s="3"/>
      <c r="E17" s="3"/>
      <c r="F17" s="3"/>
      <c r="G17" s="3"/>
      <c r="H17" s="3"/>
      <c r="I17" s="37"/>
      <c r="J17" s="12"/>
      <c r="L17" s="2"/>
      <c r="M17" s="2"/>
    </row>
    <row r="18" spans="1:13" x14ac:dyDescent="0.25">
      <c r="A18" t="s">
        <v>898</v>
      </c>
      <c r="B18" t="s">
        <v>808</v>
      </c>
      <c r="C18" s="3">
        <v>0</v>
      </c>
      <c r="D18" s="3">
        <v>91.2</v>
      </c>
      <c r="E18" s="3">
        <v>0</v>
      </c>
      <c r="F18" s="3">
        <v>182.4</v>
      </c>
      <c r="G18" s="3">
        <v>0</v>
      </c>
      <c r="H18" s="3">
        <v>0</v>
      </c>
      <c r="I18" s="37"/>
      <c r="J18" s="12">
        <v>0</v>
      </c>
      <c r="L18" s="2">
        <f t="shared" si="0"/>
        <v>54.720000000000006</v>
      </c>
      <c r="M18" s="40">
        <f t="shared" ref="M18:M55" si="3">(G18+H18+F18)/3</f>
        <v>60.800000000000004</v>
      </c>
    </row>
    <row r="19" spans="1:13" x14ac:dyDescent="0.25">
      <c r="A19" t="s">
        <v>608</v>
      </c>
      <c r="B19" t="s">
        <v>22</v>
      </c>
      <c r="C19" s="3">
        <v>26413.75</v>
      </c>
      <c r="D19" s="3">
        <v>37822.839999999997</v>
      </c>
      <c r="E19" s="3">
        <v>38085.93</v>
      </c>
      <c r="F19" s="3">
        <v>49265.84</v>
      </c>
      <c r="G19" s="3">
        <v>16938.400000000001</v>
      </c>
      <c r="H19" s="3">
        <f>G19*2</f>
        <v>33876.800000000003</v>
      </c>
      <c r="I19" s="37"/>
      <c r="J19" s="12">
        <v>35000</v>
      </c>
      <c r="L19" s="2">
        <f t="shared" si="0"/>
        <v>37093.031999999992</v>
      </c>
      <c r="M19" s="40">
        <f t="shared" si="3"/>
        <v>33360.346666666672</v>
      </c>
    </row>
    <row r="20" spans="1:13" x14ac:dyDescent="0.25">
      <c r="A20" t="s">
        <v>743</v>
      </c>
      <c r="B20" t="s">
        <v>30</v>
      </c>
      <c r="C20" s="3">
        <v>31.09</v>
      </c>
      <c r="D20" s="3"/>
      <c r="E20" s="3">
        <v>0</v>
      </c>
      <c r="F20" s="3">
        <v>0</v>
      </c>
      <c r="G20" s="3">
        <v>0</v>
      </c>
      <c r="H20" s="3">
        <f t="shared" ref="H19:H27" si="4">F20</f>
        <v>0</v>
      </c>
      <c r="I20" s="37"/>
      <c r="J20" s="12">
        <v>0</v>
      </c>
      <c r="L20" s="2">
        <f t="shared" si="0"/>
        <v>6.218</v>
      </c>
      <c r="M20" s="40">
        <f t="shared" si="3"/>
        <v>0</v>
      </c>
    </row>
    <row r="21" spans="1:13" x14ac:dyDescent="0.25">
      <c r="A21" t="s">
        <v>744</v>
      </c>
      <c r="B21" t="s">
        <v>12</v>
      </c>
      <c r="C21" s="3">
        <v>0.54</v>
      </c>
      <c r="D21" s="3"/>
      <c r="E21" s="3">
        <v>0</v>
      </c>
      <c r="F21" s="3">
        <v>0</v>
      </c>
      <c r="G21" s="3">
        <v>0</v>
      </c>
      <c r="H21" s="3">
        <f t="shared" si="4"/>
        <v>0</v>
      </c>
      <c r="I21" s="37"/>
      <c r="J21" s="12">
        <v>0</v>
      </c>
      <c r="L21" s="2">
        <f t="shared" si="0"/>
        <v>0.10800000000000001</v>
      </c>
      <c r="M21" s="40">
        <f t="shared" si="3"/>
        <v>0</v>
      </c>
    </row>
    <row r="22" spans="1:13" x14ac:dyDescent="0.25">
      <c r="A22" t="s">
        <v>609</v>
      </c>
      <c r="B22" t="s">
        <v>205</v>
      </c>
      <c r="C22" s="3">
        <v>2570.65</v>
      </c>
      <c r="D22" s="3">
        <v>2956.55</v>
      </c>
      <c r="E22" s="3">
        <v>2834.88</v>
      </c>
      <c r="F22" s="3">
        <v>4050.52</v>
      </c>
      <c r="G22" s="3">
        <v>2458.5</v>
      </c>
      <c r="H22" s="3">
        <f>0.0765*H19</f>
        <v>2591.5752000000002</v>
      </c>
      <c r="I22" s="37"/>
      <c r="J22" s="12">
        <v>2600</v>
      </c>
      <c r="L22" s="2">
        <f t="shared" si="0"/>
        <v>3000.8350400000004</v>
      </c>
      <c r="M22" s="40">
        <f t="shared" si="3"/>
        <v>3033.5317333333332</v>
      </c>
    </row>
    <row r="23" spans="1:13" x14ac:dyDescent="0.25">
      <c r="A23" t="s">
        <v>610</v>
      </c>
      <c r="B23" t="s">
        <v>16</v>
      </c>
      <c r="C23" s="3">
        <v>400.37</v>
      </c>
      <c r="D23" s="3">
        <v>0</v>
      </c>
      <c r="E23" s="3">
        <v>19.68</v>
      </c>
      <c r="F23" s="3">
        <v>0</v>
      </c>
      <c r="G23" s="3">
        <v>0</v>
      </c>
      <c r="H23" s="3">
        <f t="shared" si="4"/>
        <v>0</v>
      </c>
      <c r="I23" s="37"/>
      <c r="J23" s="12">
        <v>0</v>
      </c>
      <c r="L23" s="2">
        <f t="shared" si="0"/>
        <v>84.01</v>
      </c>
      <c r="M23" s="40">
        <f t="shared" si="3"/>
        <v>0</v>
      </c>
    </row>
    <row r="24" spans="1:13" x14ac:dyDescent="0.25">
      <c r="A24" t="s">
        <v>611</v>
      </c>
      <c r="B24" t="s">
        <v>628</v>
      </c>
      <c r="C24" s="3">
        <v>0</v>
      </c>
      <c r="D24" s="3">
        <v>0</v>
      </c>
      <c r="E24" s="3">
        <f>C24/9*12</f>
        <v>0</v>
      </c>
      <c r="F24" s="3">
        <v>0</v>
      </c>
      <c r="G24" s="3">
        <v>0</v>
      </c>
      <c r="H24" s="3">
        <f t="shared" si="4"/>
        <v>0</v>
      </c>
      <c r="I24" s="37"/>
      <c r="J24" s="12">
        <v>0</v>
      </c>
      <c r="L24" s="2">
        <f t="shared" si="0"/>
        <v>0</v>
      </c>
      <c r="M24" s="40">
        <f t="shared" si="3"/>
        <v>0</v>
      </c>
    </row>
    <row r="25" spans="1:13" x14ac:dyDescent="0.25">
      <c r="A25" t="s">
        <v>612</v>
      </c>
      <c r="B25" t="s">
        <v>629</v>
      </c>
      <c r="C25" s="3">
        <v>230.25</v>
      </c>
      <c r="D25" s="3">
        <v>0</v>
      </c>
      <c r="E25" s="3">
        <v>21.99</v>
      </c>
      <c r="F25" s="3">
        <v>0</v>
      </c>
      <c r="G25" s="3">
        <v>0</v>
      </c>
      <c r="H25" s="3">
        <f t="shared" si="4"/>
        <v>0</v>
      </c>
      <c r="I25" s="37"/>
      <c r="J25" s="12">
        <v>0</v>
      </c>
      <c r="L25" s="2">
        <f t="shared" si="0"/>
        <v>50.448</v>
      </c>
      <c r="M25" s="40">
        <f t="shared" si="3"/>
        <v>0</v>
      </c>
    </row>
    <row r="26" spans="1:13" x14ac:dyDescent="0.25">
      <c r="A26" t="s">
        <v>891</v>
      </c>
      <c r="B26" t="s">
        <v>101</v>
      </c>
      <c r="C26" s="3">
        <v>0</v>
      </c>
      <c r="D26" s="3">
        <v>0</v>
      </c>
      <c r="E26" s="3">
        <v>3.3</v>
      </c>
      <c r="F26" s="3">
        <v>3.32</v>
      </c>
      <c r="G26" s="3">
        <v>0</v>
      </c>
      <c r="H26" s="3">
        <v>0</v>
      </c>
      <c r="I26" s="37"/>
      <c r="J26" s="12">
        <v>0</v>
      </c>
      <c r="L26" s="2">
        <f t="shared" si="0"/>
        <v>1.3239999999999998</v>
      </c>
      <c r="M26" s="40">
        <f t="shared" si="3"/>
        <v>1.1066666666666667</v>
      </c>
    </row>
    <row r="27" spans="1:13" x14ac:dyDescent="0.25">
      <c r="A27" t="s">
        <v>978</v>
      </c>
      <c r="B27" s="6" t="s">
        <v>857</v>
      </c>
      <c r="C27" s="3">
        <v>0</v>
      </c>
      <c r="D27" s="3">
        <v>7.44</v>
      </c>
      <c r="E27" s="3">
        <v>0.81</v>
      </c>
      <c r="F27" s="3">
        <v>0.33</v>
      </c>
      <c r="G27" s="3">
        <v>0</v>
      </c>
      <c r="H27" s="3">
        <v>0</v>
      </c>
      <c r="I27" s="37"/>
      <c r="J27" s="12">
        <v>0</v>
      </c>
      <c r="L27" s="2">
        <f t="shared" si="0"/>
        <v>1.716</v>
      </c>
      <c r="M27" s="40">
        <f t="shared" si="3"/>
        <v>0.11</v>
      </c>
    </row>
    <row r="28" spans="1:13" x14ac:dyDescent="0.25">
      <c r="A28" t="s">
        <v>613</v>
      </c>
      <c r="B28" t="s">
        <v>128</v>
      </c>
      <c r="C28" s="3">
        <v>350</v>
      </c>
      <c r="D28" s="3">
        <v>200</v>
      </c>
      <c r="E28" s="3">
        <v>288.16000000000003</v>
      </c>
      <c r="F28" s="3">
        <v>330.2</v>
      </c>
      <c r="G28" s="3">
        <v>595.4</v>
      </c>
      <c r="H28" s="7">
        <f>G28/9*12</f>
        <v>793.86666666666656</v>
      </c>
      <c r="I28" s="37"/>
      <c r="J28" s="12">
        <v>800</v>
      </c>
      <c r="L28" s="2">
        <f t="shared" si="0"/>
        <v>392.44533333333334</v>
      </c>
      <c r="M28" s="40">
        <f t="shared" si="3"/>
        <v>573.15555555555545</v>
      </c>
    </row>
    <row r="29" spans="1:13" x14ac:dyDescent="0.25">
      <c r="A29" t="s">
        <v>979</v>
      </c>
      <c r="B29" t="s">
        <v>66</v>
      </c>
      <c r="C29" s="3">
        <v>0</v>
      </c>
      <c r="D29" s="3">
        <v>0</v>
      </c>
      <c r="E29" s="3">
        <v>186</v>
      </c>
      <c r="F29" s="3">
        <v>0</v>
      </c>
      <c r="G29" s="3">
        <v>188</v>
      </c>
      <c r="H29" s="7">
        <f t="shared" ref="H29:H31" si="5">G29/9*12</f>
        <v>250.66666666666669</v>
      </c>
      <c r="I29" s="37"/>
      <c r="J29" s="12">
        <v>250</v>
      </c>
      <c r="L29" s="2">
        <f t="shared" si="0"/>
        <v>87.333333333333343</v>
      </c>
      <c r="M29" s="40">
        <f t="shared" si="3"/>
        <v>146.22222222222223</v>
      </c>
    </row>
    <row r="30" spans="1:13" x14ac:dyDescent="0.25">
      <c r="A30" t="s">
        <v>614</v>
      </c>
      <c r="B30" t="s">
        <v>64</v>
      </c>
      <c r="C30" s="3">
        <v>38834.629999999997</v>
      </c>
      <c r="D30" s="3">
        <v>33960.160000000003</v>
      </c>
      <c r="E30" s="3">
        <v>30762.5</v>
      </c>
      <c r="F30" s="3">
        <v>13499.82</v>
      </c>
      <c r="G30" s="3">
        <v>9097.51</v>
      </c>
      <c r="H30" s="7">
        <f t="shared" si="5"/>
        <v>12130.013333333332</v>
      </c>
      <c r="I30" s="37"/>
      <c r="J30" s="12">
        <v>15000</v>
      </c>
      <c r="L30" s="2">
        <f t="shared" si="0"/>
        <v>25837.424666666666</v>
      </c>
      <c r="M30" s="40">
        <f t="shared" si="3"/>
        <v>11575.78111111111</v>
      </c>
    </row>
    <row r="31" spans="1:13" x14ac:dyDescent="0.25">
      <c r="A31" t="s">
        <v>615</v>
      </c>
      <c r="B31" t="s">
        <v>70</v>
      </c>
      <c r="C31" s="3">
        <v>86.74</v>
      </c>
      <c r="D31" s="3">
        <v>117.36</v>
      </c>
      <c r="E31" s="3">
        <v>393.44</v>
      </c>
      <c r="F31" s="3">
        <v>224.51</v>
      </c>
      <c r="G31" s="3">
        <v>416.36</v>
      </c>
      <c r="H31" s="7">
        <f t="shared" si="5"/>
        <v>555.14666666666665</v>
      </c>
      <c r="I31" s="37"/>
      <c r="J31" s="12">
        <v>600</v>
      </c>
      <c r="L31" s="2">
        <f t="shared" si="0"/>
        <v>275.43933333333337</v>
      </c>
      <c r="M31" s="40">
        <f t="shared" si="3"/>
        <v>398.67222222222222</v>
      </c>
    </row>
    <row r="32" spans="1:13" x14ac:dyDescent="0.25">
      <c r="A32" t="s">
        <v>617</v>
      </c>
      <c r="B32" t="s">
        <v>633</v>
      </c>
      <c r="C32" s="3">
        <v>440</v>
      </c>
      <c r="D32" s="3">
        <v>500</v>
      </c>
      <c r="E32" s="3">
        <v>500</v>
      </c>
      <c r="F32" s="3">
        <v>550</v>
      </c>
      <c r="G32" s="3">
        <v>0</v>
      </c>
      <c r="H32" s="7">
        <v>800</v>
      </c>
      <c r="I32" s="37"/>
      <c r="J32" s="12">
        <v>800</v>
      </c>
      <c r="L32" s="2">
        <f t="shared" si="0"/>
        <v>558</v>
      </c>
      <c r="M32" s="40">
        <f t="shared" si="3"/>
        <v>450</v>
      </c>
    </row>
    <row r="33" spans="1:13" x14ac:dyDescent="0.25">
      <c r="A33" t="s">
        <v>616</v>
      </c>
      <c r="B33" t="s">
        <v>630</v>
      </c>
      <c r="C33" s="3">
        <v>15</v>
      </c>
      <c r="D33" s="3">
        <v>0</v>
      </c>
      <c r="E33" s="3">
        <v>10.5</v>
      </c>
      <c r="F33" s="3">
        <v>0</v>
      </c>
      <c r="G33" s="3">
        <v>0</v>
      </c>
      <c r="H33" s="7">
        <f t="shared" ref="H28:H38" si="6">F33/11*12</f>
        <v>0</v>
      </c>
      <c r="I33" s="37"/>
      <c r="J33" s="12">
        <v>0</v>
      </c>
      <c r="L33" s="2">
        <f t="shared" si="0"/>
        <v>5.0999999999999996</v>
      </c>
      <c r="M33" s="40">
        <f t="shared" si="3"/>
        <v>0</v>
      </c>
    </row>
    <row r="34" spans="1:13" x14ac:dyDescent="0.25">
      <c r="A34" t="s">
        <v>634</v>
      </c>
      <c r="B34" t="s">
        <v>208</v>
      </c>
      <c r="C34" s="3">
        <v>2668.5</v>
      </c>
      <c r="D34" s="3">
        <v>0</v>
      </c>
      <c r="E34" s="8">
        <v>0</v>
      </c>
      <c r="F34" s="8">
        <v>0</v>
      </c>
      <c r="G34" s="3">
        <v>0</v>
      </c>
      <c r="H34" s="7">
        <f t="shared" si="6"/>
        <v>0</v>
      </c>
      <c r="I34" s="37"/>
      <c r="J34" s="12">
        <v>0</v>
      </c>
      <c r="L34" s="2">
        <f t="shared" si="0"/>
        <v>533.70000000000005</v>
      </c>
      <c r="M34" s="40">
        <f t="shared" si="3"/>
        <v>0</v>
      </c>
    </row>
    <row r="35" spans="1:13" x14ac:dyDescent="0.25">
      <c r="A35" t="s">
        <v>892</v>
      </c>
      <c r="B35" t="s">
        <v>72</v>
      </c>
      <c r="C35" s="3">
        <v>0</v>
      </c>
      <c r="D35" s="3">
        <v>1085.83</v>
      </c>
      <c r="E35" s="8">
        <v>600</v>
      </c>
      <c r="F35" s="8">
        <v>560</v>
      </c>
      <c r="G35" s="3">
        <v>408</v>
      </c>
      <c r="H35" s="7">
        <f>G35/9*12</f>
        <v>544</v>
      </c>
      <c r="I35" s="37"/>
      <c r="J35" s="12">
        <v>550</v>
      </c>
      <c r="L35" s="2">
        <f t="shared" si="0"/>
        <v>557.96600000000001</v>
      </c>
      <c r="M35" s="40">
        <f t="shared" si="3"/>
        <v>504</v>
      </c>
    </row>
    <row r="36" spans="1:13" x14ac:dyDescent="0.25">
      <c r="A36" t="s">
        <v>618</v>
      </c>
      <c r="B36" t="s">
        <v>78</v>
      </c>
      <c r="C36" s="3">
        <v>1764.5</v>
      </c>
      <c r="D36" s="3">
        <v>1966.92</v>
      </c>
      <c r="E36" s="3">
        <v>2113.25</v>
      </c>
      <c r="F36" s="3">
        <v>4120.3100000000004</v>
      </c>
      <c r="G36" s="3">
        <v>4008.05</v>
      </c>
      <c r="H36" s="7">
        <f>G36/9*12</f>
        <v>5344.0666666666666</v>
      </c>
      <c r="I36" s="37"/>
      <c r="J36" s="12">
        <v>5500</v>
      </c>
      <c r="L36" s="2">
        <f t="shared" si="0"/>
        <v>3061.8093333333331</v>
      </c>
      <c r="M36" s="40">
        <f t="shared" si="3"/>
        <v>4490.8088888888888</v>
      </c>
    </row>
    <row r="37" spans="1:13" x14ac:dyDescent="0.25">
      <c r="A37" t="s">
        <v>893</v>
      </c>
      <c r="B37" t="s">
        <v>288</v>
      </c>
      <c r="C37" s="3">
        <v>0</v>
      </c>
      <c r="D37" s="3">
        <v>345</v>
      </c>
      <c r="E37" s="3">
        <v>0</v>
      </c>
      <c r="F37" s="3">
        <v>0</v>
      </c>
      <c r="G37" s="3">
        <v>0</v>
      </c>
      <c r="H37" s="7">
        <f t="shared" si="6"/>
        <v>0</v>
      </c>
      <c r="I37" s="37"/>
      <c r="J37" s="12">
        <v>0</v>
      </c>
      <c r="L37" s="2">
        <f t="shared" si="0"/>
        <v>69</v>
      </c>
      <c r="M37" s="40">
        <f t="shared" si="3"/>
        <v>0</v>
      </c>
    </row>
    <row r="38" spans="1:13" x14ac:dyDescent="0.25">
      <c r="A38" t="s">
        <v>619</v>
      </c>
      <c r="B38" t="s">
        <v>123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7">
        <f t="shared" si="6"/>
        <v>0</v>
      </c>
      <c r="I38" s="37"/>
      <c r="J38" s="12">
        <v>0</v>
      </c>
      <c r="L38" s="2">
        <f>(F38+C38+D38+E38+H38)/5</f>
        <v>0</v>
      </c>
      <c r="M38" s="40">
        <f t="shared" si="3"/>
        <v>0</v>
      </c>
    </row>
    <row r="39" spans="1:13" x14ac:dyDescent="0.25">
      <c r="A39" t="s">
        <v>894</v>
      </c>
      <c r="B39" t="s">
        <v>1009</v>
      </c>
      <c r="C39" s="3">
        <v>0</v>
      </c>
      <c r="D39" s="3">
        <v>5932.33</v>
      </c>
      <c r="E39" s="3">
        <v>735</v>
      </c>
      <c r="F39" s="3">
        <v>735</v>
      </c>
      <c r="G39" s="3">
        <v>735</v>
      </c>
      <c r="H39" s="7">
        <v>735</v>
      </c>
      <c r="I39" s="37"/>
      <c r="J39" s="12">
        <v>750</v>
      </c>
      <c r="L39" s="2">
        <f t="shared" si="0"/>
        <v>1627.4659999999999</v>
      </c>
      <c r="M39" s="40">
        <f t="shared" si="3"/>
        <v>735</v>
      </c>
    </row>
    <row r="40" spans="1:13" x14ac:dyDescent="0.25">
      <c r="A40" t="s">
        <v>620</v>
      </c>
      <c r="B40" t="s">
        <v>89</v>
      </c>
      <c r="C40" s="3">
        <v>2641.02</v>
      </c>
      <c r="D40" s="3">
        <v>2659.55</v>
      </c>
      <c r="E40" s="3">
        <v>2589.11</v>
      </c>
      <c r="F40" s="3">
        <v>2676.68</v>
      </c>
      <c r="G40" s="3">
        <v>1043.7</v>
      </c>
      <c r="H40" s="7">
        <v>3000</v>
      </c>
      <c r="I40" s="37"/>
      <c r="J40" s="12">
        <v>3000</v>
      </c>
      <c r="L40" s="2">
        <f t="shared" si="0"/>
        <v>2713.2719999999999</v>
      </c>
      <c r="M40" s="40">
        <f t="shared" si="3"/>
        <v>2240.1266666666666</v>
      </c>
    </row>
    <row r="41" spans="1:13" x14ac:dyDescent="0.25">
      <c r="A41" t="s">
        <v>896</v>
      </c>
      <c r="B41" t="s">
        <v>895</v>
      </c>
      <c r="C41" s="3">
        <v>0</v>
      </c>
      <c r="D41" s="3">
        <v>290.99</v>
      </c>
      <c r="E41" s="3">
        <v>0</v>
      </c>
      <c r="F41" s="3">
        <v>0</v>
      </c>
      <c r="G41" s="3">
        <v>0</v>
      </c>
      <c r="H41" s="7">
        <f t="shared" ref="H40:H51" si="7">F41/11*12</f>
        <v>0</v>
      </c>
      <c r="I41" s="37"/>
      <c r="J41" s="12">
        <v>0</v>
      </c>
      <c r="L41" s="2">
        <f t="shared" si="0"/>
        <v>58.198</v>
      </c>
      <c r="M41" s="40">
        <f t="shared" si="3"/>
        <v>0</v>
      </c>
    </row>
    <row r="42" spans="1:13" x14ac:dyDescent="0.25">
      <c r="A42" t="s">
        <v>621</v>
      </c>
      <c r="B42" t="s">
        <v>80</v>
      </c>
      <c r="C42" s="3">
        <v>2332.02</v>
      </c>
      <c r="D42" s="3">
        <v>1156.3900000000001</v>
      </c>
      <c r="E42" s="3">
        <v>2939.2</v>
      </c>
      <c r="F42" s="3">
        <v>2656.77</v>
      </c>
      <c r="G42" s="3">
        <v>2342.0700000000002</v>
      </c>
      <c r="H42" s="7">
        <f>G42/9*12</f>
        <v>3122.76</v>
      </c>
      <c r="I42" s="37"/>
      <c r="J42" s="12">
        <v>3200</v>
      </c>
      <c r="L42" s="2">
        <f t="shared" si="0"/>
        <v>2441.4280000000003</v>
      </c>
      <c r="M42" s="40">
        <f t="shared" si="3"/>
        <v>2707.2000000000003</v>
      </c>
    </row>
    <row r="43" spans="1:13" x14ac:dyDescent="0.25">
      <c r="A43" t="s">
        <v>622</v>
      </c>
      <c r="B43" t="s">
        <v>494</v>
      </c>
      <c r="C43" s="3">
        <v>4094.13</v>
      </c>
      <c r="D43" s="3">
        <v>5438.13</v>
      </c>
      <c r="E43" s="3">
        <v>3871.5</v>
      </c>
      <c r="F43" s="3">
        <v>3743.92</v>
      </c>
      <c r="G43" s="3">
        <v>2404.34</v>
      </c>
      <c r="H43" s="7">
        <f t="shared" ref="H43:H51" si="8">G43/9*12</f>
        <v>3205.7866666666669</v>
      </c>
      <c r="I43" s="37"/>
      <c r="J43" s="12">
        <v>3500</v>
      </c>
      <c r="L43" s="2">
        <f t="shared" si="0"/>
        <v>4070.6933333333336</v>
      </c>
      <c r="M43" s="40">
        <f t="shared" si="3"/>
        <v>3118.0155555555557</v>
      </c>
    </row>
    <row r="44" spans="1:13" x14ac:dyDescent="0.25">
      <c r="A44" t="s">
        <v>623</v>
      </c>
      <c r="B44" t="s">
        <v>631</v>
      </c>
      <c r="C44" s="3">
        <v>3227.45</v>
      </c>
      <c r="D44" s="3">
        <v>2873.13</v>
      </c>
      <c r="E44" s="3">
        <v>3286.2</v>
      </c>
      <c r="F44" s="3">
        <v>4519.8599999999997</v>
      </c>
      <c r="G44" s="3">
        <v>2907.84</v>
      </c>
      <c r="H44" s="7">
        <f t="shared" si="8"/>
        <v>3877.1200000000003</v>
      </c>
      <c r="I44" s="37"/>
      <c r="J44" s="12">
        <v>4000</v>
      </c>
      <c r="L44" s="2">
        <f t="shared" si="0"/>
        <v>3556.7519999999995</v>
      </c>
      <c r="M44" s="40">
        <f t="shared" si="3"/>
        <v>3768.2733333333331</v>
      </c>
    </row>
    <row r="45" spans="1:13" x14ac:dyDescent="0.25">
      <c r="A45" t="s">
        <v>1010</v>
      </c>
      <c r="B45" t="s">
        <v>93</v>
      </c>
      <c r="C45" s="3">
        <v>0</v>
      </c>
      <c r="D45" s="3">
        <v>0</v>
      </c>
      <c r="E45" s="3">
        <v>0</v>
      </c>
      <c r="F45" s="3">
        <v>2496.86</v>
      </c>
      <c r="G45" s="3">
        <v>2133.5</v>
      </c>
      <c r="H45" s="7">
        <f t="shared" si="8"/>
        <v>2844.6666666666665</v>
      </c>
      <c r="I45" s="37"/>
      <c r="J45" s="12">
        <v>3000</v>
      </c>
      <c r="L45" s="2">
        <f t="shared" si="0"/>
        <v>1068.3053333333332</v>
      </c>
      <c r="M45" s="40">
        <f t="shared" si="3"/>
        <v>2491.6755555555555</v>
      </c>
    </row>
    <row r="46" spans="1:13" x14ac:dyDescent="0.25">
      <c r="A46" t="s">
        <v>624</v>
      </c>
      <c r="B46" t="s">
        <v>399</v>
      </c>
      <c r="C46" s="3">
        <v>1442.44</v>
      </c>
      <c r="D46" s="3">
        <v>0</v>
      </c>
      <c r="E46" s="3">
        <v>0</v>
      </c>
      <c r="F46" s="3">
        <v>1019.29</v>
      </c>
      <c r="G46" s="3">
        <v>1142.6199999999999</v>
      </c>
      <c r="H46" s="7">
        <f t="shared" si="8"/>
        <v>1523.4933333333331</v>
      </c>
      <c r="I46" s="37"/>
      <c r="J46" s="12">
        <v>1500</v>
      </c>
      <c r="L46" s="2">
        <f t="shared" si="0"/>
        <v>797.04466666666667</v>
      </c>
      <c r="M46" s="40">
        <f t="shared" si="3"/>
        <v>1228.4677777777777</v>
      </c>
    </row>
    <row r="47" spans="1:13" x14ac:dyDescent="0.25">
      <c r="A47" t="s">
        <v>625</v>
      </c>
      <c r="B47" t="s">
        <v>632</v>
      </c>
      <c r="C47" s="3">
        <v>50</v>
      </c>
      <c r="D47" s="3">
        <v>0</v>
      </c>
      <c r="E47" s="3">
        <v>-41.98</v>
      </c>
      <c r="F47" s="3">
        <v>0</v>
      </c>
      <c r="G47" s="3">
        <v>0</v>
      </c>
      <c r="H47" s="7">
        <f t="shared" si="8"/>
        <v>0</v>
      </c>
      <c r="I47" s="37"/>
      <c r="J47" s="12">
        <v>0</v>
      </c>
      <c r="L47" s="2">
        <f t="shared" si="0"/>
        <v>1.6040000000000005</v>
      </c>
      <c r="M47" s="40">
        <f t="shared" si="3"/>
        <v>0</v>
      </c>
    </row>
    <row r="48" spans="1:13" x14ac:dyDescent="0.25">
      <c r="A48" t="s">
        <v>897</v>
      </c>
      <c r="B48" t="s">
        <v>796</v>
      </c>
      <c r="C48" s="3">
        <v>0</v>
      </c>
      <c r="D48" s="3">
        <v>1791.99</v>
      </c>
      <c r="E48" s="3">
        <v>0</v>
      </c>
      <c r="F48" s="3">
        <v>350</v>
      </c>
      <c r="G48" s="3">
        <v>9824.57</v>
      </c>
      <c r="H48" s="7">
        <f>G48</f>
        <v>9824.57</v>
      </c>
      <c r="I48" s="37"/>
      <c r="J48" s="12">
        <v>0</v>
      </c>
      <c r="L48" s="2">
        <f t="shared" si="0"/>
        <v>2393.3119999999999</v>
      </c>
      <c r="M48" s="40">
        <f t="shared" si="3"/>
        <v>6666.38</v>
      </c>
    </row>
    <row r="49" spans="1:13" x14ac:dyDescent="0.25">
      <c r="A49" t="s">
        <v>626</v>
      </c>
      <c r="B49" t="s">
        <v>524</v>
      </c>
      <c r="C49" s="3">
        <f>2528+463.87</f>
        <v>2991.87</v>
      </c>
      <c r="D49" s="3">
        <v>61901.440000000002</v>
      </c>
      <c r="E49" s="8">
        <v>0</v>
      </c>
      <c r="F49" s="8">
        <v>0</v>
      </c>
      <c r="G49" s="3">
        <v>0</v>
      </c>
      <c r="H49" s="7">
        <f t="shared" si="8"/>
        <v>0</v>
      </c>
      <c r="I49" s="37"/>
      <c r="J49" s="12">
        <v>0</v>
      </c>
      <c r="L49" s="2">
        <f t="shared" si="0"/>
        <v>12978.662</v>
      </c>
      <c r="M49" s="40">
        <f t="shared" si="3"/>
        <v>0</v>
      </c>
    </row>
    <row r="50" spans="1:13" x14ac:dyDescent="0.25">
      <c r="A50" t="s">
        <v>627</v>
      </c>
      <c r="B50" t="s">
        <v>106</v>
      </c>
      <c r="C50" s="3">
        <v>0</v>
      </c>
      <c r="D50" s="3">
        <v>0</v>
      </c>
      <c r="E50" s="3">
        <f>C50/9*12</f>
        <v>0</v>
      </c>
      <c r="F50" s="3">
        <v>0</v>
      </c>
      <c r="G50" s="3">
        <v>1256.18</v>
      </c>
      <c r="H50" s="7">
        <f>G50</f>
        <v>1256.18</v>
      </c>
      <c r="I50" s="37"/>
      <c r="J50" s="12">
        <v>0</v>
      </c>
      <c r="L50" s="2">
        <f t="shared" si="0"/>
        <v>251.23600000000002</v>
      </c>
      <c r="M50" s="40">
        <f t="shared" si="3"/>
        <v>837.45333333333338</v>
      </c>
    </row>
    <row r="51" spans="1:13" x14ac:dyDescent="0.25">
      <c r="A51" t="s">
        <v>800</v>
      </c>
      <c r="B51" t="s">
        <v>746</v>
      </c>
      <c r="C51" s="10">
        <v>0</v>
      </c>
      <c r="D51" s="10">
        <v>246782</v>
      </c>
      <c r="E51" s="10">
        <v>0</v>
      </c>
      <c r="F51" s="10">
        <v>0</v>
      </c>
      <c r="G51" s="3">
        <v>0</v>
      </c>
      <c r="H51" s="10">
        <f t="shared" si="8"/>
        <v>0</v>
      </c>
      <c r="I51" s="37"/>
      <c r="J51" s="19">
        <v>0</v>
      </c>
      <c r="L51" s="20">
        <f t="shared" si="0"/>
        <v>49356.4</v>
      </c>
      <c r="M51" s="20">
        <f t="shared" si="3"/>
        <v>0</v>
      </c>
    </row>
    <row r="52" spans="1:13" x14ac:dyDescent="0.25">
      <c r="C52" s="3"/>
      <c r="D52" s="3"/>
      <c r="E52" s="3"/>
      <c r="F52" s="3"/>
      <c r="G52" s="37"/>
      <c r="H52" s="3"/>
      <c r="I52" s="37"/>
      <c r="J52" s="12"/>
      <c r="L52" s="2"/>
      <c r="M52" s="2"/>
    </row>
    <row r="53" spans="1:13" x14ac:dyDescent="0.25">
      <c r="B53" t="s">
        <v>121</v>
      </c>
      <c r="C53" s="3">
        <f>SUM(C18:C51)</f>
        <v>90584.950000000012</v>
      </c>
      <c r="D53" s="3">
        <f>SUM(D18:D51)</f>
        <v>407879.25</v>
      </c>
      <c r="E53" s="3">
        <f>SUM(E18:E51)</f>
        <v>89199.47</v>
      </c>
      <c r="F53" s="3">
        <f>SUM(F18:F51)</f>
        <v>90985.629999999976</v>
      </c>
      <c r="G53" s="3">
        <f>SUM(G18:G51)</f>
        <v>57900.04</v>
      </c>
      <c r="H53" s="3">
        <f t="shared" ref="H53" si="9">SUM(H18:H51)</f>
        <v>86275.711866666679</v>
      </c>
      <c r="I53" s="37"/>
      <c r="J53" s="12">
        <f>SUM(J18:J51)</f>
        <v>80050</v>
      </c>
      <c r="L53" s="2">
        <f t="shared" si="0"/>
        <v>152985.00237333332</v>
      </c>
      <c r="M53" s="40">
        <f t="shared" si="3"/>
        <v>78387.127288888893</v>
      </c>
    </row>
    <row r="54" spans="1:13" x14ac:dyDescent="0.25">
      <c r="C54" s="3"/>
      <c r="D54" s="3"/>
      <c r="E54" s="3"/>
      <c r="F54" s="3"/>
      <c r="G54" s="37"/>
      <c r="H54" s="3"/>
      <c r="I54" s="37"/>
      <c r="J54" s="12"/>
      <c r="L54" s="2"/>
      <c r="M54" s="2"/>
    </row>
    <row r="55" spans="1:13" x14ac:dyDescent="0.25">
      <c r="B55" t="s">
        <v>122</v>
      </c>
      <c r="C55" s="3">
        <f>C16-C53</f>
        <v>31050.429999999993</v>
      </c>
      <c r="D55" s="3">
        <f>D16-D53</f>
        <v>-31057.379999999946</v>
      </c>
      <c r="E55" s="3">
        <f>E16-E53</f>
        <v>55523.59</v>
      </c>
      <c r="F55" s="3">
        <f>F16-F53</f>
        <v>61104.600000000006</v>
      </c>
      <c r="G55" s="3">
        <f>G16-G53</f>
        <v>-41799.08</v>
      </c>
      <c r="H55" s="3">
        <f t="shared" ref="H55" si="10">H16-H53</f>
        <v>57085.488133333303</v>
      </c>
      <c r="I55" s="37"/>
      <c r="J55" s="12">
        <f>J16-J53</f>
        <v>52450</v>
      </c>
      <c r="L55" s="2">
        <f t="shared" si="0"/>
        <v>34741.345626666669</v>
      </c>
      <c r="M55" s="40">
        <f t="shared" si="3"/>
        <v>25463.669377777769</v>
      </c>
    </row>
    <row r="57" spans="1:13" x14ac:dyDescent="0.25">
      <c r="D57" s="2"/>
    </row>
  </sheetData>
  <phoneticPr fontId="3" type="noConversion"/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4"/>
  <sheetViews>
    <sheetView zoomScaleNormal="10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18.85546875" customWidth="1"/>
    <col min="2" max="2" width="28.28515625" customWidth="1"/>
    <col min="3" max="3" width="11.5703125" customWidth="1"/>
    <col min="4" max="4" width="11.5703125" style="3" customWidth="1"/>
    <col min="5" max="6" width="11.5703125" customWidth="1"/>
    <col min="7" max="7" width="13.140625" hidden="1" customWidth="1"/>
    <col min="8" max="8" width="12.28515625" customWidth="1"/>
    <col min="9" max="9" width="2.7109375" customWidth="1"/>
    <col min="10" max="10" width="10" style="14" bestFit="1" customWidth="1"/>
    <col min="11" max="11" width="2.7109375" customWidth="1"/>
    <col min="12" max="12" width="14.28515625" bestFit="1" customWidth="1"/>
    <col min="13" max="13" width="15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927</v>
      </c>
      <c r="B5" t="s">
        <v>147</v>
      </c>
      <c r="C5" s="3">
        <v>120</v>
      </c>
      <c r="D5" s="3">
        <v>0</v>
      </c>
      <c r="E5" s="3">
        <v>0</v>
      </c>
      <c r="F5" s="3">
        <v>0</v>
      </c>
      <c r="G5" s="3">
        <v>0</v>
      </c>
      <c r="H5" s="3">
        <f>G5</f>
        <v>0</v>
      </c>
      <c r="J5" s="12">
        <v>0</v>
      </c>
      <c r="L5" s="2">
        <f>(F5+C5+D5+E5+H5)/5</f>
        <v>24</v>
      </c>
      <c r="M5" s="2">
        <f>(E5+H5+F5)/3</f>
        <v>0</v>
      </c>
    </row>
    <row r="6" spans="1:13" x14ac:dyDescent="0.25">
      <c r="A6" t="s">
        <v>1047</v>
      </c>
      <c r="B6" t="s">
        <v>1048</v>
      </c>
      <c r="C6" s="3">
        <v>0</v>
      </c>
      <c r="D6" s="3">
        <v>0</v>
      </c>
      <c r="E6" s="3">
        <v>0</v>
      </c>
      <c r="F6" s="3">
        <v>0</v>
      </c>
      <c r="G6" s="3">
        <v>25000</v>
      </c>
      <c r="H6" s="3">
        <v>50000</v>
      </c>
      <c r="J6" s="12">
        <v>0</v>
      </c>
      <c r="L6" s="2">
        <f t="shared" ref="L6:L25" si="0">(F6+C6+D6+E6+H6)/5</f>
        <v>10000</v>
      </c>
      <c r="M6" s="2">
        <f t="shared" ref="M6:M25" si="1">(E6+H6+F6)/3</f>
        <v>16666.666666666668</v>
      </c>
    </row>
    <row r="7" spans="1:13" x14ac:dyDescent="0.25">
      <c r="A7" t="s">
        <v>150</v>
      </c>
      <c r="B7" t="s">
        <v>157</v>
      </c>
      <c r="C7" s="3">
        <v>5194.8999999999996</v>
      </c>
      <c r="D7" s="3">
        <v>3891.1</v>
      </c>
      <c r="E7" s="3">
        <v>5202</v>
      </c>
      <c r="F7" s="3">
        <v>7162.2</v>
      </c>
      <c r="G7" s="3">
        <v>4294</v>
      </c>
      <c r="H7" s="3">
        <f t="shared" ref="H7:H25" si="2">G7</f>
        <v>4294</v>
      </c>
      <c r="J7" s="12">
        <v>4500</v>
      </c>
      <c r="L7" s="2">
        <f t="shared" si="0"/>
        <v>5148.8399999999992</v>
      </c>
      <c r="M7" s="2">
        <f t="shared" si="1"/>
        <v>5552.7333333333336</v>
      </c>
    </row>
    <row r="8" spans="1:13" x14ac:dyDescent="0.25">
      <c r="A8" t="s">
        <v>151</v>
      </c>
      <c r="B8" t="s">
        <v>156</v>
      </c>
      <c r="C8" s="3">
        <v>24441.25</v>
      </c>
      <c r="D8" s="3">
        <v>26870</v>
      </c>
      <c r="E8" s="3">
        <v>24909</v>
      </c>
      <c r="F8" s="3">
        <v>29098.5</v>
      </c>
      <c r="G8" s="3">
        <v>30638.25</v>
      </c>
      <c r="H8" s="3">
        <f t="shared" si="2"/>
        <v>30638.25</v>
      </c>
      <c r="J8" s="12">
        <v>30500</v>
      </c>
      <c r="L8" s="2">
        <f t="shared" si="0"/>
        <v>27191.4</v>
      </c>
      <c r="M8" s="2">
        <f t="shared" si="1"/>
        <v>28215.25</v>
      </c>
    </row>
    <row r="9" spans="1:13" x14ac:dyDescent="0.25">
      <c r="A9" t="s">
        <v>152</v>
      </c>
      <c r="B9" t="s">
        <v>158</v>
      </c>
      <c r="C9" s="3">
        <v>2960</v>
      </c>
      <c r="D9" s="3">
        <v>4540</v>
      </c>
      <c r="E9" s="3">
        <v>3925</v>
      </c>
      <c r="F9" s="3">
        <v>1200</v>
      </c>
      <c r="G9" s="3">
        <v>400</v>
      </c>
      <c r="H9" s="3">
        <f t="shared" si="2"/>
        <v>400</v>
      </c>
      <c r="J9" s="12">
        <v>1200</v>
      </c>
      <c r="L9" s="2">
        <f t="shared" si="0"/>
        <v>2605</v>
      </c>
      <c r="M9" s="2">
        <f t="shared" si="1"/>
        <v>1841.6666666666667</v>
      </c>
    </row>
    <row r="10" spans="1:13" x14ac:dyDescent="0.25">
      <c r="A10" t="s">
        <v>153</v>
      </c>
      <c r="B10" t="s">
        <v>159</v>
      </c>
      <c r="C10" s="3">
        <v>9800</v>
      </c>
      <c r="D10" s="3">
        <v>7500</v>
      </c>
      <c r="E10" s="3">
        <v>5913</v>
      </c>
      <c r="F10" s="3">
        <v>4500</v>
      </c>
      <c r="G10" s="3">
        <v>5000</v>
      </c>
      <c r="H10" s="3">
        <f t="shared" si="2"/>
        <v>5000</v>
      </c>
      <c r="J10" s="12">
        <v>5000</v>
      </c>
      <c r="L10" s="2">
        <f t="shared" si="0"/>
        <v>6542.6</v>
      </c>
      <c r="M10" s="2">
        <f t="shared" si="1"/>
        <v>5137.666666666667</v>
      </c>
    </row>
    <row r="11" spans="1:13" x14ac:dyDescent="0.25">
      <c r="A11" t="s">
        <v>1049</v>
      </c>
      <c r="B11" t="s">
        <v>160</v>
      </c>
      <c r="C11" s="3">
        <v>0</v>
      </c>
      <c r="D11" s="3">
        <v>25</v>
      </c>
      <c r="E11" s="3">
        <v>0</v>
      </c>
      <c r="F11" s="3">
        <v>100</v>
      </c>
      <c r="G11" s="3">
        <v>215.01</v>
      </c>
      <c r="H11" s="3">
        <f t="shared" si="2"/>
        <v>215.01</v>
      </c>
      <c r="J11" s="12">
        <f t="shared" ref="J11:J25" si="3">H11</f>
        <v>215.01</v>
      </c>
      <c r="L11" s="2">
        <f t="shared" si="0"/>
        <v>68.001999999999995</v>
      </c>
      <c r="M11" s="2">
        <f t="shared" si="1"/>
        <v>105.00333333333333</v>
      </c>
    </row>
    <row r="12" spans="1:13" x14ac:dyDescent="0.25">
      <c r="A12" t="s">
        <v>154</v>
      </c>
      <c r="B12" t="s">
        <v>1050</v>
      </c>
      <c r="C12" s="3">
        <v>0</v>
      </c>
      <c r="D12" s="3">
        <v>0</v>
      </c>
      <c r="E12" s="3">
        <v>0</v>
      </c>
      <c r="F12" s="3">
        <v>0</v>
      </c>
      <c r="G12" s="3">
        <v>499</v>
      </c>
      <c r="H12" s="3">
        <f t="shared" si="2"/>
        <v>499</v>
      </c>
      <c r="J12" s="12">
        <v>500</v>
      </c>
      <c r="L12" s="2">
        <f t="shared" si="0"/>
        <v>99.8</v>
      </c>
      <c r="M12" s="2">
        <f t="shared" si="1"/>
        <v>166.33333333333334</v>
      </c>
    </row>
    <row r="13" spans="1:13" x14ac:dyDescent="0.25">
      <c r="A13" t="s">
        <v>155</v>
      </c>
      <c r="B13" t="s">
        <v>161</v>
      </c>
      <c r="C13" s="3">
        <v>3764</v>
      </c>
      <c r="D13" s="3">
        <v>3886</v>
      </c>
      <c r="E13" s="3">
        <v>4896</v>
      </c>
      <c r="F13" s="3">
        <v>4427.2299999999996</v>
      </c>
      <c r="G13" s="3">
        <v>4051.75</v>
      </c>
      <c r="H13" s="3">
        <f t="shared" si="2"/>
        <v>4051.75</v>
      </c>
      <c r="J13" s="12">
        <v>4000</v>
      </c>
      <c r="L13" s="2">
        <f t="shared" si="0"/>
        <v>4204.9960000000001</v>
      </c>
      <c r="M13" s="2">
        <f t="shared" si="1"/>
        <v>4458.3266666666668</v>
      </c>
    </row>
    <row r="14" spans="1:13" x14ac:dyDescent="0.25">
      <c r="A14" t="s">
        <v>296</v>
      </c>
      <c r="B14" t="s">
        <v>305</v>
      </c>
      <c r="C14" s="3">
        <v>5795</v>
      </c>
      <c r="D14" s="3">
        <v>5990</v>
      </c>
      <c r="E14" s="3">
        <v>6470</v>
      </c>
      <c r="F14" s="3">
        <v>6750</v>
      </c>
      <c r="G14" s="3">
        <v>7370</v>
      </c>
      <c r="H14" s="3">
        <f t="shared" si="2"/>
        <v>7370</v>
      </c>
      <c r="J14" s="12">
        <v>7500</v>
      </c>
      <c r="L14" s="2">
        <f t="shared" si="0"/>
        <v>6475</v>
      </c>
      <c r="M14" s="2">
        <f t="shared" si="1"/>
        <v>6863.333333333333</v>
      </c>
    </row>
    <row r="15" spans="1:13" x14ac:dyDescent="0.25">
      <c r="A15" t="s">
        <v>1014</v>
      </c>
      <c r="B15" t="s">
        <v>1015</v>
      </c>
      <c r="C15" s="3">
        <v>0</v>
      </c>
      <c r="D15" s="3">
        <v>0</v>
      </c>
      <c r="E15" s="3">
        <v>0</v>
      </c>
      <c r="F15" s="3">
        <v>140</v>
      </c>
      <c r="G15" s="3">
        <v>160</v>
      </c>
      <c r="H15" s="3">
        <f t="shared" si="2"/>
        <v>160</v>
      </c>
      <c r="J15" s="12">
        <v>150</v>
      </c>
      <c r="L15" s="2">
        <f t="shared" si="0"/>
        <v>60</v>
      </c>
      <c r="M15" s="2">
        <f t="shared" si="1"/>
        <v>100</v>
      </c>
    </row>
    <row r="16" spans="1:13" x14ac:dyDescent="0.25">
      <c r="A16" t="s">
        <v>297</v>
      </c>
      <c r="B16" t="s">
        <v>298</v>
      </c>
      <c r="C16" s="3">
        <v>0</v>
      </c>
      <c r="D16" s="3">
        <v>120</v>
      </c>
      <c r="E16" s="3">
        <v>70</v>
      </c>
      <c r="F16" s="3">
        <v>105</v>
      </c>
      <c r="G16" s="3">
        <v>60</v>
      </c>
      <c r="H16" s="3">
        <f t="shared" si="2"/>
        <v>60</v>
      </c>
      <c r="J16" s="12">
        <f t="shared" si="3"/>
        <v>60</v>
      </c>
      <c r="L16" s="2">
        <f t="shared" si="0"/>
        <v>71</v>
      </c>
      <c r="M16" s="2">
        <f t="shared" si="1"/>
        <v>78.333333333333329</v>
      </c>
    </row>
    <row r="17" spans="1:13" x14ac:dyDescent="0.25">
      <c r="A17" t="s">
        <v>929</v>
      </c>
      <c r="B17" t="s">
        <v>298</v>
      </c>
      <c r="C17" s="3">
        <v>84</v>
      </c>
      <c r="D17" s="3">
        <v>0</v>
      </c>
      <c r="E17" s="3">
        <v>0</v>
      </c>
      <c r="F17" s="3">
        <v>0</v>
      </c>
      <c r="G17" s="3">
        <v>0</v>
      </c>
      <c r="H17" s="3">
        <f t="shared" si="2"/>
        <v>0</v>
      </c>
      <c r="J17" s="12">
        <f t="shared" si="3"/>
        <v>0</v>
      </c>
      <c r="L17" s="2">
        <f t="shared" si="0"/>
        <v>16.8</v>
      </c>
      <c r="M17" s="2">
        <f t="shared" si="1"/>
        <v>0</v>
      </c>
    </row>
    <row r="18" spans="1:13" x14ac:dyDescent="0.25">
      <c r="A18" t="s">
        <v>299</v>
      </c>
      <c r="B18" t="s">
        <v>300</v>
      </c>
      <c r="C18" s="3">
        <v>4067</v>
      </c>
      <c r="D18" s="3">
        <v>7310</v>
      </c>
      <c r="E18" s="3">
        <v>6031</v>
      </c>
      <c r="F18" s="3">
        <v>5088</v>
      </c>
      <c r="G18" s="3">
        <v>4995</v>
      </c>
      <c r="H18" s="3">
        <f t="shared" si="2"/>
        <v>4995</v>
      </c>
      <c r="J18" s="12">
        <v>5000</v>
      </c>
      <c r="L18" s="2">
        <f t="shared" si="0"/>
        <v>5498.2</v>
      </c>
      <c r="M18" s="2">
        <f t="shared" si="1"/>
        <v>5371.333333333333</v>
      </c>
    </row>
    <row r="19" spans="1:13" x14ac:dyDescent="0.25">
      <c r="A19" t="s">
        <v>301</v>
      </c>
      <c r="B19" t="s">
        <v>302</v>
      </c>
      <c r="C19" s="3">
        <v>1168.8</v>
      </c>
      <c r="D19" s="3">
        <v>922.85</v>
      </c>
      <c r="E19" s="3">
        <v>535</v>
      </c>
      <c r="F19" s="3">
        <v>586</v>
      </c>
      <c r="G19" s="3">
        <v>414</v>
      </c>
      <c r="H19" s="3">
        <f t="shared" si="2"/>
        <v>414</v>
      </c>
      <c r="J19" s="12">
        <v>450</v>
      </c>
      <c r="L19" s="2">
        <f t="shared" si="0"/>
        <v>725.33</v>
      </c>
      <c r="M19" s="2">
        <f t="shared" si="1"/>
        <v>511.66666666666669</v>
      </c>
    </row>
    <row r="20" spans="1:13" x14ac:dyDescent="0.25">
      <c r="A20" t="s">
        <v>303</v>
      </c>
      <c r="B20" t="s">
        <v>304</v>
      </c>
      <c r="C20" s="3">
        <v>17768.8</v>
      </c>
      <c r="D20" s="3">
        <v>16037.17</v>
      </c>
      <c r="E20" s="3">
        <v>13705.17</v>
      </c>
      <c r="F20" s="3">
        <v>19570.91</v>
      </c>
      <c r="G20" s="3">
        <v>6167.9</v>
      </c>
      <c r="H20" s="3">
        <f t="shared" si="2"/>
        <v>6167.9</v>
      </c>
      <c r="J20" s="12">
        <v>6000</v>
      </c>
      <c r="L20" s="2">
        <f t="shared" si="0"/>
        <v>14649.99</v>
      </c>
      <c r="M20" s="2">
        <f t="shared" si="1"/>
        <v>13147.993333333332</v>
      </c>
    </row>
    <row r="21" spans="1:13" x14ac:dyDescent="0.25">
      <c r="A21" t="s">
        <v>306</v>
      </c>
      <c r="B21" t="s">
        <v>116</v>
      </c>
      <c r="C21" s="3">
        <v>10.37</v>
      </c>
      <c r="D21" s="3">
        <v>11.83</v>
      </c>
      <c r="E21" s="3">
        <v>22.62</v>
      </c>
      <c r="F21" s="3">
        <v>69.91</v>
      </c>
      <c r="G21" s="3">
        <v>96.35</v>
      </c>
      <c r="H21" s="3">
        <f>G21/9*12</f>
        <v>128.46666666666667</v>
      </c>
      <c r="J21" s="12">
        <v>125</v>
      </c>
      <c r="L21" s="2">
        <f t="shared" si="0"/>
        <v>48.639333333333333</v>
      </c>
      <c r="M21" s="2">
        <f t="shared" si="1"/>
        <v>73.665555555555557</v>
      </c>
    </row>
    <row r="22" spans="1:13" x14ac:dyDescent="0.25">
      <c r="A22" t="s">
        <v>307</v>
      </c>
      <c r="B22" t="s">
        <v>308</v>
      </c>
      <c r="C22" s="3">
        <v>0</v>
      </c>
      <c r="D22" s="3">
        <v>1800</v>
      </c>
      <c r="E22" s="3">
        <v>1800</v>
      </c>
      <c r="F22" s="3">
        <v>1950</v>
      </c>
      <c r="G22" s="3">
        <v>1425</v>
      </c>
      <c r="H22" s="3">
        <v>1800</v>
      </c>
      <c r="J22" s="12">
        <v>1800</v>
      </c>
      <c r="L22" s="2">
        <f t="shared" si="0"/>
        <v>1470</v>
      </c>
      <c r="M22" s="2">
        <f t="shared" si="1"/>
        <v>1850</v>
      </c>
    </row>
    <row r="23" spans="1:13" x14ac:dyDescent="0.25">
      <c r="A23" t="s">
        <v>309</v>
      </c>
      <c r="B23" t="s">
        <v>310</v>
      </c>
      <c r="C23" s="3">
        <v>130.5</v>
      </c>
      <c r="D23" s="3">
        <v>200</v>
      </c>
      <c r="E23" s="3">
        <v>104.9</v>
      </c>
      <c r="F23" s="3">
        <v>145</v>
      </c>
      <c r="G23" s="3">
        <v>99</v>
      </c>
      <c r="H23" s="3">
        <f t="shared" si="2"/>
        <v>99</v>
      </c>
      <c r="J23" s="12">
        <v>100</v>
      </c>
      <c r="L23" s="2">
        <f t="shared" si="0"/>
        <v>135.88</v>
      </c>
      <c r="M23" s="2">
        <f t="shared" si="1"/>
        <v>116.3</v>
      </c>
    </row>
    <row r="24" spans="1:13" x14ac:dyDescent="0.25">
      <c r="A24" t="s">
        <v>332</v>
      </c>
      <c r="B24" t="s">
        <v>117</v>
      </c>
      <c r="C24" s="3">
        <v>151.1</v>
      </c>
      <c r="D24" s="3">
        <v>0</v>
      </c>
      <c r="E24" s="3">
        <v>0</v>
      </c>
      <c r="F24" s="3"/>
      <c r="G24" s="3"/>
      <c r="H24" s="3">
        <f t="shared" si="2"/>
        <v>0</v>
      </c>
      <c r="J24" s="12">
        <f t="shared" si="3"/>
        <v>0</v>
      </c>
      <c r="L24" s="2">
        <f t="shared" si="0"/>
        <v>30.22</v>
      </c>
      <c r="M24" s="2">
        <f t="shared" si="1"/>
        <v>0</v>
      </c>
    </row>
    <row r="25" spans="1:13" x14ac:dyDescent="0.25">
      <c r="A25" t="s">
        <v>311</v>
      </c>
      <c r="B25" t="s">
        <v>119</v>
      </c>
      <c r="C25" s="10">
        <v>0</v>
      </c>
      <c r="D25" s="10">
        <v>0</v>
      </c>
      <c r="E25" s="10">
        <v>0</v>
      </c>
      <c r="F25" s="10">
        <v>308.58</v>
      </c>
      <c r="G25" s="3"/>
      <c r="H25" s="10">
        <f t="shared" si="2"/>
        <v>0</v>
      </c>
      <c r="J25" s="19">
        <f t="shared" si="3"/>
        <v>0</v>
      </c>
      <c r="L25" s="20">
        <f t="shared" si="0"/>
        <v>61.715999999999994</v>
      </c>
      <c r="M25" s="20">
        <f t="shared" si="1"/>
        <v>102.86</v>
      </c>
    </row>
    <row r="26" spans="1:13" x14ac:dyDescent="0.25">
      <c r="C26" s="3"/>
      <c r="E26" s="3"/>
      <c r="F26" s="3"/>
      <c r="G26" s="3"/>
      <c r="H26" s="3"/>
      <c r="J26" s="12"/>
      <c r="L26" s="2"/>
      <c r="M26" s="2"/>
    </row>
    <row r="27" spans="1:13" x14ac:dyDescent="0.25">
      <c r="B27" t="s">
        <v>120</v>
      </c>
      <c r="C27" s="3">
        <f t="shared" ref="C27:H27" si="4">SUM(C5:C25)</f>
        <v>75455.72</v>
      </c>
      <c r="D27" s="3">
        <f t="shared" si="4"/>
        <v>79103.95</v>
      </c>
      <c r="E27" s="3">
        <f t="shared" si="4"/>
        <v>73583.689999999988</v>
      </c>
      <c r="F27" s="3">
        <f t="shared" si="4"/>
        <v>81201.33</v>
      </c>
      <c r="G27" s="3">
        <f t="shared" si="4"/>
        <v>90885.26</v>
      </c>
      <c r="H27" s="3">
        <f t="shared" si="4"/>
        <v>116292.37666666665</v>
      </c>
      <c r="J27" s="12">
        <f>SUM(J5:J25)</f>
        <v>67100.010000000009</v>
      </c>
      <c r="L27" s="2">
        <f>SUM(L5:L25)</f>
        <v>85127.413333333359</v>
      </c>
      <c r="M27" s="2">
        <f>SUM(M5:M25)</f>
        <v>90359.132222222222</v>
      </c>
    </row>
    <row r="28" spans="1:13" x14ac:dyDescent="0.25">
      <c r="C28" s="3"/>
      <c r="E28" s="3"/>
      <c r="F28" s="3"/>
      <c r="G28" s="3"/>
      <c r="H28" s="3"/>
      <c r="L28" s="2"/>
      <c r="M28" s="2"/>
    </row>
    <row r="29" spans="1:13" x14ac:dyDescent="0.25">
      <c r="A29" s="6" t="s">
        <v>591</v>
      </c>
      <c r="B29" s="28"/>
      <c r="C29" s="9"/>
      <c r="E29" s="3"/>
      <c r="F29" s="3"/>
      <c r="G29" s="3"/>
      <c r="H29" s="3"/>
      <c r="L29" s="2"/>
      <c r="M29" s="2"/>
    </row>
    <row r="30" spans="1:13" x14ac:dyDescent="0.25">
      <c r="A30" s="6" t="s">
        <v>801</v>
      </c>
      <c r="B30" s="6" t="s">
        <v>22</v>
      </c>
      <c r="C30" s="9">
        <v>0</v>
      </c>
      <c r="D30" s="3">
        <v>1586.8</v>
      </c>
      <c r="E30" s="3">
        <v>0</v>
      </c>
      <c r="F30" s="3">
        <v>13068</v>
      </c>
      <c r="G30" s="3">
        <v>15350</v>
      </c>
      <c r="H30" s="7">
        <f>G30</f>
        <v>15350</v>
      </c>
      <c r="J30" s="12">
        <v>15500</v>
      </c>
      <c r="L30" s="2">
        <f t="shared" ref="L30:L70" si="5">(F30+C30+D30+E30+H30)/5</f>
        <v>6000.96</v>
      </c>
      <c r="M30" s="2">
        <f t="shared" ref="M30:M70" si="6">(E30+H30+F30)/3</f>
        <v>9472.6666666666661</v>
      </c>
    </row>
    <row r="31" spans="1:13" x14ac:dyDescent="0.25">
      <c r="A31" s="6" t="s">
        <v>1064</v>
      </c>
      <c r="B31" s="6" t="s">
        <v>30</v>
      </c>
      <c r="C31" s="9">
        <v>0</v>
      </c>
      <c r="D31" s="3">
        <v>0</v>
      </c>
      <c r="E31" s="3">
        <v>0</v>
      </c>
      <c r="F31" s="3">
        <v>0</v>
      </c>
      <c r="G31" s="3">
        <v>600.94000000000005</v>
      </c>
      <c r="H31" s="7">
        <f t="shared" ref="H31:H39" si="7">G31</f>
        <v>600.94000000000005</v>
      </c>
      <c r="J31" s="12">
        <v>625</v>
      </c>
      <c r="L31" s="2">
        <f t="shared" si="5"/>
        <v>120.18800000000002</v>
      </c>
      <c r="M31" s="2">
        <f t="shared" si="6"/>
        <v>200.31333333333336</v>
      </c>
    </row>
    <row r="32" spans="1:13" x14ac:dyDescent="0.25">
      <c r="A32" s="6" t="s">
        <v>813</v>
      </c>
      <c r="B32" s="6" t="s">
        <v>14</v>
      </c>
      <c r="C32" s="9">
        <v>0</v>
      </c>
      <c r="D32" s="3">
        <v>121.43</v>
      </c>
      <c r="E32" s="3">
        <v>0</v>
      </c>
      <c r="F32" s="3">
        <v>404.35</v>
      </c>
      <c r="G32" s="3">
        <v>1174.28</v>
      </c>
      <c r="H32" s="7">
        <f t="shared" si="7"/>
        <v>1174.28</v>
      </c>
      <c r="J32" s="12">
        <v>1200</v>
      </c>
      <c r="L32" s="2">
        <f t="shared" si="5"/>
        <v>340.012</v>
      </c>
      <c r="M32" s="2">
        <f t="shared" si="6"/>
        <v>526.21</v>
      </c>
    </row>
    <row r="33" spans="1:13" x14ac:dyDescent="0.25">
      <c r="A33" s="6" t="s">
        <v>814</v>
      </c>
      <c r="B33" s="6" t="s">
        <v>16</v>
      </c>
      <c r="C33" s="9">
        <v>0</v>
      </c>
      <c r="D33" s="3">
        <v>384.98</v>
      </c>
      <c r="E33" s="3">
        <v>0</v>
      </c>
      <c r="F33" s="3">
        <v>999.71</v>
      </c>
      <c r="G33" s="3">
        <v>0</v>
      </c>
      <c r="H33" s="7">
        <f t="shared" si="7"/>
        <v>0</v>
      </c>
      <c r="J33" s="12">
        <v>0</v>
      </c>
      <c r="L33" s="2">
        <f t="shared" si="5"/>
        <v>276.93799999999999</v>
      </c>
      <c r="M33" s="2">
        <f t="shared" si="6"/>
        <v>333.23666666666668</v>
      </c>
    </row>
    <row r="34" spans="1:13" x14ac:dyDescent="0.25">
      <c r="A34" s="6" t="s">
        <v>815</v>
      </c>
      <c r="B34" s="6" t="s">
        <v>18</v>
      </c>
      <c r="C34" s="9">
        <v>0</v>
      </c>
      <c r="D34" s="3">
        <v>1.21</v>
      </c>
      <c r="E34" s="3">
        <v>0</v>
      </c>
      <c r="F34" s="3">
        <v>0</v>
      </c>
      <c r="G34" s="3">
        <v>0</v>
      </c>
      <c r="H34" s="7">
        <f t="shared" si="7"/>
        <v>0</v>
      </c>
      <c r="J34" s="12">
        <v>0</v>
      </c>
      <c r="L34" s="2">
        <f t="shared" si="5"/>
        <v>0.24199999999999999</v>
      </c>
      <c r="M34" s="2">
        <f t="shared" si="6"/>
        <v>0</v>
      </c>
    </row>
    <row r="35" spans="1:13" x14ac:dyDescent="0.25">
      <c r="A35" s="6" t="s">
        <v>816</v>
      </c>
      <c r="B35" s="6" t="s">
        <v>101</v>
      </c>
      <c r="C35" s="9">
        <v>0</v>
      </c>
      <c r="D35" s="3">
        <v>79.33</v>
      </c>
      <c r="E35" s="3">
        <v>0</v>
      </c>
      <c r="F35" s="3">
        <v>0</v>
      </c>
      <c r="G35" s="3">
        <v>0</v>
      </c>
      <c r="H35" s="7">
        <f t="shared" si="7"/>
        <v>0</v>
      </c>
      <c r="J35" s="12">
        <v>0</v>
      </c>
      <c r="L35" s="2">
        <f t="shared" si="5"/>
        <v>15.866</v>
      </c>
      <c r="M35" s="2">
        <f t="shared" si="6"/>
        <v>0</v>
      </c>
    </row>
    <row r="36" spans="1:13" x14ac:dyDescent="0.25">
      <c r="A36" s="6" t="s">
        <v>817</v>
      </c>
      <c r="B36" s="6" t="s">
        <v>808</v>
      </c>
      <c r="C36" s="9">
        <v>0</v>
      </c>
      <c r="D36" s="3">
        <v>98.8</v>
      </c>
      <c r="E36" s="3">
        <v>0</v>
      </c>
      <c r="F36" s="3">
        <v>197.6</v>
      </c>
      <c r="G36" s="3">
        <v>0</v>
      </c>
      <c r="H36" s="7">
        <f t="shared" si="7"/>
        <v>0</v>
      </c>
      <c r="J36" s="12">
        <v>0</v>
      </c>
      <c r="L36" s="2">
        <f t="shared" si="5"/>
        <v>59.279999999999994</v>
      </c>
      <c r="M36" s="2">
        <f t="shared" si="6"/>
        <v>65.86666666666666</v>
      </c>
    </row>
    <row r="37" spans="1:13" x14ac:dyDescent="0.25">
      <c r="A37" s="6" t="s">
        <v>962</v>
      </c>
      <c r="B37" s="6" t="s">
        <v>106</v>
      </c>
      <c r="C37" s="9">
        <v>0</v>
      </c>
      <c r="D37" s="3">
        <v>0</v>
      </c>
      <c r="E37" s="3">
        <v>142.63</v>
      </c>
      <c r="F37" s="3">
        <v>0</v>
      </c>
      <c r="G37" s="3">
        <v>0</v>
      </c>
      <c r="H37" s="7">
        <f t="shared" si="7"/>
        <v>0</v>
      </c>
      <c r="J37" s="12">
        <v>0</v>
      </c>
      <c r="L37" s="2">
        <f t="shared" si="5"/>
        <v>28.526</v>
      </c>
      <c r="M37" s="2">
        <f t="shared" si="6"/>
        <v>47.543333333333329</v>
      </c>
    </row>
    <row r="38" spans="1:13" x14ac:dyDescent="0.25">
      <c r="A38" s="6" t="s">
        <v>963</v>
      </c>
      <c r="B38" s="6" t="s">
        <v>742</v>
      </c>
      <c r="C38" s="9">
        <v>0</v>
      </c>
      <c r="D38" s="3">
        <v>0</v>
      </c>
      <c r="E38" s="3">
        <v>10</v>
      </c>
      <c r="F38" s="3">
        <v>0</v>
      </c>
      <c r="G38" s="3">
        <v>2520</v>
      </c>
      <c r="H38" s="7">
        <f t="shared" si="7"/>
        <v>2520</v>
      </c>
      <c r="J38" s="12">
        <v>10</v>
      </c>
      <c r="L38" s="2">
        <f t="shared" si="5"/>
        <v>506</v>
      </c>
      <c r="M38" s="2">
        <f t="shared" si="6"/>
        <v>843.33333333333337</v>
      </c>
    </row>
    <row r="39" spans="1:13" x14ac:dyDescent="0.25">
      <c r="A39" s="6" t="s">
        <v>934</v>
      </c>
      <c r="B39" s="6" t="s">
        <v>928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7">
        <f t="shared" si="7"/>
        <v>0</v>
      </c>
      <c r="J39" s="12">
        <v>0</v>
      </c>
      <c r="L39" s="2">
        <f t="shared" si="5"/>
        <v>0</v>
      </c>
      <c r="M39" s="2">
        <f t="shared" si="6"/>
        <v>0</v>
      </c>
    </row>
    <row r="40" spans="1:13" x14ac:dyDescent="0.25">
      <c r="A40" s="6" t="s">
        <v>312</v>
      </c>
      <c r="B40" s="6" t="s">
        <v>22</v>
      </c>
      <c r="C40" s="9">
        <v>2016.37</v>
      </c>
      <c r="D40" s="3">
        <v>11138.88</v>
      </c>
      <c r="E40" s="3">
        <v>25795.68</v>
      </c>
      <c r="F40" s="3">
        <v>3693.7</v>
      </c>
      <c r="G40" s="3">
        <v>1814.12</v>
      </c>
      <c r="H40" s="7">
        <f>G40</f>
        <v>1814.12</v>
      </c>
      <c r="J40" s="12">
        <v>2000</v>
      </c>
      <c r="L40" s="2">
        <f t="shared" si="5"/>
        <v>8891.75</v>
      </c>
      <c r="M40" s="2">
        <f t="shared" si="6"/>
        <v>10434.5</v>
      </c>
    </row>
    <row r="41" spans="1:13" x14ac:dyDescent="0.25">
      <c r="A41" s="6" t="s">
        <v>313</v>
      </c>
      <c r="B41" s="6" t="s">
        <v>289</v>
      </c>
      <c r="C41" s="9">
        <v>19630.68</v>
      </c>
      <c r="D41" s="3">
        <v>9179.26</v>
      </c>
      <c r="E41" s="3">
        <v>3971.25</v>
      </c>
      <c r="F41" s="3">
        <v>3110</v>
      </c>
      <c r="G41" s="3">
        <v>700</v>
      </c>
      <c r="H41" s="7">
        <f t="shared" ref="H41:H54" si="8">G41</f>
        <v>700</v>
      </c>
      <c r="J41" s="12">
        <v>700</v>
      </c>
      <c r="L41" s="2">
        <f t="shared" si="5"/>
        <v>7318.2380000000003</v>
      </c>
      <c r="M41" s="2">
        <f t="shared" si="6"/>
        <v>2593.75</v>
      </c>
    </row>
    <row r="42" spans="1:13" x14ac:dyDescent="0.25">
      <c r="A42" s="6" t="s">
        <v>314</v>
      </c>
      <c r="B42" s="6" t="s">
        <v>30</v>
      </c>
      <c r="C42" s="9">
        <v>617.72</v>
      </c>
      <c r="D42" s="3">
        <v>142.57</v>
      </c>
      <c r="E42" s="3">
        <v>1307.44</v>
      </c>
      <c r="F42" s="3">
        <v>187.15</v>
      </c>
      <c r="G42" s="3">
        <v>35.18</v>
      </c>
      <c r="H42" s="7">
        <f t="shared" si="8"/>
        <v>35.18</v>
      </c>
      <c r="J42" s="12">
        <v>35</v>
      </c>
      <c r="L42" s="2">
        <f t="shared" si="5"/>
        <v>458.012</v>
      </c>
      <c r="M42" s="2">
        <f t="shared" si="6"/>
        <v>509.9233333333334</v>
      </c>
    </row>
    <row r="43" spans="1:13" x14ac:dyDescent="0.25">
      <c r="A43" s="6" t="s">
        <v>315</v>
      </c>
      <c r="B43" s="6" t="s">
        <v>12</v>
      </c>
      <c r="C43" s="9">
        <v>523.79999999999995</v>
      </c>
      <c r="D43" s="3">
        <v>2.96</v>
      </c>
      <c r="E43" s="3">
        <v>3.56</v>
      </c>
      <c r="F43" s="3">
        <v>2.8</v>
      </c>
      <c r="G43" s="3">
        <v>0.63</v>
      </c>
      <c r="H43" s="7">
        <f t="shared" si="8"/>
        <v>0.63</v>
      </c>
      <c r="J43" s="12">
        <v>1</v>
      </c>
      <c r="L43" s="2">
        <f t="shared" si="5"/>
        <v>106.74999999999997</v>
      </c>
      <c r="M43" s="2">
        <f t="shared" si="6"/>
        <v>2.33</v>
      </c>
    </row>
    <row r="44" spans="1:13" x14ac:dyDescent="0.25">
      <c r="A44" s="6" t="s">
        <v>316</v>
      </c>
      <c r="B44" s="6" t="s">
        <v>14</v>
      </c>
      <c r="C44" s="9">
        <v>1656.36</v>
      </c>
      <c r="D44" s="3">
        <v>1554.33</v>
      </c>
      <c r="E44" s="3">
        <v>2277.19</v>
      </c>
      <c r="F44" s="3">
        <v>519.30999999999995</v>
      </c>
      <c r="G44" s="3">
        <v>191.94</v>
      </c>
      <c r="H44" s="7">
        <f t="shared" si="8"/>
        <v>191.94</v>
      </c>
      <c r="J44" s="12">
        <v>200</v>
      </c>
      <c r="L44" s="2">
        <f t="shared" si="5"/>
        <v>1239.826</v>
      </c>
      <c r="M44" s="2">
        <f t="shared" si="6"/>
        <v>996.14666666666665</v>
      </c>
    </row>
    <row r="45" spans="1:13" x14ac:dyDescent="0.25">
      <c r="A45" s="6" t="s">
        <v>317</v>
      </c>
      <c r="B45" s="6" t="s">
        <v>16</v>
      </c>
      <c r="C45" s="9">
        <v>2066.23</v>
      </c>
      <c r="D45" s="3">
        <v>287.14</v>
      </c>
      <c r="E45" s="3">
        <v>267.45999999999998</v>
      </c>
      <c r="F45" s="3">
        <v>915.16</v>
      </c>
      <c r="G45" s="3">
        <v>317.47000000000003</v>
      </c>
      <c r="H45" s="7">
        <f t="shared" si="8"/>
        <v>317.47000000000003</v>
      </c>
      <c r="J45" s="12">
        <v>500</v>
      </c>
      <c r="L45" s="2">
        <f t="shared" si="5"/>
        <v>770.69200000000001</v>
      </c>
      <c r="M45" s="2">
        <f t="shared" si="6"/>
        <v>500.03000000000003</v>
      </c>
    </row>
    <row r="46" spans="1:13" x14ac:dyDescent="0.25">
      <c r="A46" s="6" t="s">
        <v>318</v>
      </c>
      <c r="B46" s="6" t="s">
        <v>18</v>
      </c>
      <c r="C46" s="9">
        <v>6.39</v>
      </c>
      <c r="D46" s="3">
        <v>0.56000000000000005</v>
      </c>
      <c r="E46" s="3">
        <v>0.48</v>
      </c>
      <c r="F46" s="3">
        <v>3.72</v>
      </c>
      <c r="G46" s="3">
        <v>0</v>
      </c>
      <c r="H46" s="7">
        <f t="shared" si="8"/>
        <v>0</v>
      </c>
      <c r="J46" s="12">
        <v>5</v>
      </c>
      <c r="L46" s="2">
        <f t="shared" si="5"/>
        <v>2.23</v>
      </c>
      <c r="M46" s="2">
        <f t="shared" si="6"/>
        <v>1.4000000000000001</v>
      </c>
    </row>
    <row r="47" spans="1:13" x14ac:dyDescent="0.25">
      <c r="A47" s="6" t="s">
        <v>319</v>
      </c>
      <c r="B47" s="6" t="s">
        <v>20</v>
      </c>
      <c r="C47" s="9">
        <v>634.6</v>
      </c>
      <c r="D47" s="3">
        <v>149.97</v>
      </c>
      <c r="E47" s="3">
        <v>129.69</v>
      </c>
      <c r="F47" s="3">
        <v>542.42999999999995</v>
      </c>
      <c r="G47" s="3">
        <v>24.73</v>
      </c>
      <c r="H47" s="7">
        <f t="shared" si="8"/>
        <v>24.73</v>
      </c>
      <c r="J47" s="12">
        <v>25</v>
      </c>
      <c r="L47" s="2">
        <f t="shared" si="5"/>
        <v>296.28399999999999</v>
      </c>
      <c r="M47" s="2">
        <f t="shared" si="6"/>
        <v>232.2833333333333</v>
      </c>
    </row>
    <row r="48" spans="1:13" x14ac:dyDescent="0.25">
      <c r="A48" s="6" t="s">
        <v>818</v>
      </c>
      <c r="B48" s="6" t="s">
        <v>101</v>
      </c>
      <c r="C48" s="9">
        <v>0</v>
      </c>
      <c r="D48" s="3">
        <v>8.35</v>
      </c>
      <c r="E48" s="3">
        <v>21.58</v>
      </c>
      <c r="F48" s="3">
        <v>33.630000000000003</v>
      </c>
      <c r="G48" s="3">
        <v>40.79</v>
      </c>
      <c r="H48" s="7">
        <f t="shared" si="8"/>
        <v>40.79</v>
      </c>
      <c r="J48" s="12">
        <v>50</v>
      </c>
      <c r="L48" s="2">
        <f t="shared" si="5"/>
        <v>20.869999999999997</v>
      </c>
      <c r="M48" s="2">
        <f t="shared" si="6"/>
        <v>32</v>
      </c>
    </row>
    <row r="49" spans="1:13" x14ac:dyDescent="0.25">
      <c r="A49" s="6" t="s">
        <v>937</v>
      </c>
      <c r="B49" s="6" t="s">
        <v>857</v>
      </c>
      <c r="C49" s="9">
        <v>0</v>
      </c>
      <c r="D49" s="3">
        <v>25.92</v>
      </c>
      <c r="E49" s="3">
        <v>4.92</v>
      </c>
      <c r="F49" s="3">
        <v>15.31</v>
      </c>
      <c r="G49" s="3">
        <v>4.9400000000000004</v>
      </c>
      <c r="H49" s="7">
        <f t="shared" si="8"/>
        <v>4.9400000000000004</v>
      </c>
      <c r="J49" s="12">
        <v>5</v>
      </c>
      <c r="L49" s="2">
        <f t="shared" si="5"/>
        <v>10.218</v>
      </c>
      <c r="M49" s="2">
        <f t="shared" si="6"/>
        <v>8.39</v>
      </c>
    </row>
    <row r="50" spans="1:13" x14ac:dyDescent="0.25">
      <c r="A50" s="6" t="s">
        <v>320</v>
      </c>
      <c r="B50" s="6" t="s">
        <v>64</v>
      </c>
      <c r="C50" s="9">
        <v>6779.64</v>
      </c>
      <c r="D50" s="3">
        <v>9689.82</v>
      </c>
      <c r="E50" s="3">
        <v>5340.13</v>
      </c>
      <c r="F50" s="3">
        <v>1284.51</v>
      </c>
      <c r="G50" s="3">
        <v>2395.64</v>
      </c>
      <c r="H50" s="7">
        <f t="shared" si="8"/>
        <v>2395.64</v>
      </c>
      <c r="J50" s="12">
        <v>2500</v>
      </c>
      <c r="L50" s="2">
        <f t="shared" si="5"/>
        <v>5097.9480000000003</v>
      </c>
      <c r="M50" s="2">
        <f t="shared" si="6"/>
        <v>3006.76</v>
      </c>
    </row>
    <row r="51" spans="1:13" x14ac:dyDescent="0.25">
      <c r="A51" s="6" t="s">
        <v>321</v>
      </c>
      <c r="B51" s="6" t="s">
        <v>322</v>
      </c>
      <c r="C51" s="9">
        <v>15070.91</v>
      </c>
      <c r="D51" s="3">
        <v>11074.56</v>
      </c>
      <c r="E51" s="3">
        <v>10186.76</v>
      </c>
      <c r="F51" s="3">
        <v>14085.72</v>
      </c>
      <c r="G51" s="3">
        <v>3694.86</v>
      </c>
      <c r="H51" s="7">
        <f t="shared" si="8"/>
        <v>3694.86</v>
      </c>
      <c r="J51" s="12">
        <v>4000</v>
      </c>
      <c r="L51" s="2">
        <f t="shared" si="5"/>
        <v>10822.562</v>
      </c>
      <c r="M51" s="2">
        <f t="shared" si="6"/>
        <v>9322.4466666666667</v>
      </c>
    </row>
    <row r="52" spans="1:13" x14ac:dyDescent="0.25">
      <c r="A52" s="6" t="s">
        <v>323</v>
      </c>
      <c r="B52" s="6" t="s">
        <v>87</v>
      </c>
      <c r="C52" s="9">
        <v>59.4</v>
      </c>
      <c r="D52" s="3">
        <v>64.94</v>
      </c>
      <c r="E52" s="3">
        <v>59.4</v>
      </c>
      <c r="F52" s="3">
        <v>59.4</v>
      </c>
      <c r="G52" s="3">
        <v>44.55</v>
      </c>
      <c r="H52" s="7">
        <f>G52</f>
        <v>44.55</v>
      </c>
      <c r="J52" s="12">
        <v>59</v>
      </c>
      <c r="L52" s="2">
        <f t="shared" si="5"/>
        <v>57.537999999999997</v>
      </c>
      <c r="M52" s="2">
        <f t="shared" si="6"/>
        <v>54.449999999999996</v>
      </c>
    </row>
    <row r="53" spans="1:13" x14ac:dyDescent="0.25">
      <c r="A53" s="6" t="s">
        <v>1051</v>
      </c>
      <c r="B53" s="6" t="s">
        <v>1052</v>
      </c>
      <c r="C53" s="9">
        <v>0</v>
      </c>
      <c r="D53" s="3">
        <v>0</v>
      </c>
      <c r="E53" s="3">
        <v>0</v>
      </c>
      <c r="F53" s="3">
        <v>0</v>
      </c>
      <c r="G53" s="3">
        <v>11.54</v>
      </c>
      <c r="H53" s="7">
        <f t="shared" si="8"/>
        <v>11.54</v>
      </c>
      <c r="J53" s="12">
        <v>15</v>
      </c>
      <c r="L53" s="2">
        <f t="shared" si="5"/>
        <v>2.3079999999999998</v>
      </c>
      <c r="M53" s="2">
        <f t="shared" si="6"/>
        <v>3.8466666666666662</v>
      </c>
    </row>
    <row r="54" spans="1:13" x14ac:dyDescent="0.25">
      <c r="A54" s="6" t="s">
        <v>930</v>
      </c>
      <c r="B54" s="6" t="s">
        <v>96</v>
      </c>
      <c r="C54" s="9">
        <v>240</v>
      </c>
      <c r="D54" s="3">
        <v>60.8</v>
      </c>
      <c r="E54" s="3">
        <v>264.64</v>
      </c>
      <c r="F54" s="3">
        <v>1643.31</v>
      </c>
      <c r="G54" s="3">
        <v>1282.8699999999999</v>
      </c>
      <c r="H54" s="7">
        <f t="shared" si="8"/>
        <v>1282.8699999999999</v>
      </c>
      <c r="J54" s="12">
        <v>1500</v>
      </c>
      <c r="L54" s="2">
        <f t="shared" si="5"/>
        <v>698.32399999999996</v>
      </c>
      <c r="M54" s="2">
        <f t="shared" si="6"/>
        <v>1063.6066666666666</v>
      </c>
    </row>
    <row r="55" spans="1:13" x14ac:dyDescent="0.25">
      <c r="A55" s="6" t="s">
        <v>324</v>
      </c>
      <c r="B55" s="6" t="s">
        <v>325</v>
      </c>
      <c r="C55" s="9">
        <v>440</v>
      </c>
      <c r="D55" s="3">
        <v>500</v>
      </c>
      <c r="E55" s="3">
        <v>500</v>
      </c>
      <c r="F55" s="3">
        <v>550</v>
      </c>
      <c r="G55" s="3">
        <v>0</v>
      </c>
      <c r="H55" s="7">
        <v>800</v>
      </c>
      <c r="J55" s="12">
        <v>800</v>
      </c>
      <c r="L55" s="2">
        <f t="shared" si="5"/>
        <v>558</v>
      </c>
      <c r="M55" s="2">
        <f t="shared" si="6"/>
        <v>616.66666666666663</v>
      </c>
    </row>
    <row r="56" spans="1:13" x14ac:dyDescent="0.25">
      <c r="A56" s="6" t="s">
        <v>931</v>
      </c>
      <c r="B56" s="6" t="s">
        <v>861</v>
      </c>
      <c r="C56" s="9">
        <v>9552.73</v>
      </c>
      <c r="D56" s="3">
        <v>0</v>
      </c>
      <c r="E56" s="3">
        <v>10.5</v>
      </c>
      <c r="F56" s="3">
        <v>0</v>
      </c>
      <c r="G56" s="3">
        <v>0</v>
      </c>
      <c r="H56" s="7">
        <f t="shared" ref="H56:H57" si="9">F56</f>
        <v>0</v>
      </c>
      <c r="J56" s="12">
        <v>0</v>
      </c>
      <c r="L56" s="2">
        <f t="shared" si="5"/>
        <v>1912.646</v>
      </c>
      <c r="M56" s="2">
        <f t="shared" si="6"/>
        <v>3.5</v>
      </c>
    </row>
    <row r="57" spans="1:13" x14ac:dyDescent="0.25">
      <c r="A57" s="6" t="s">
        <v>933</v>
      </c>
      <c r="B57" s="6" t="s">
        <v>932</v>
      </c>
      <c r="C57" s="9">
        <v>78.5</v>
      </c>
      <c r="D57" s="3">
        <v>0</v>
      </c>
      <c r="E57" s="3">
        <v>0</v>
      </c>
      <c r="F57" s="3">
        <v>0</v>
      </c>
      <c r="G57" s="3">
        <v>0</v>
      </c>
      <c r="H57" s="7">
        <f t="shared" si="9"/>
        <v>0</v>
      </c>
      <c r="J57" s="12">
        <v>0</v>
      </c>
      <c r="L57" s="2">
        <f t="shared" si="5"/>
        <v>15.7</v>
      </c>
      <c r="M57" s="2">
        <f t="shared" si="6"/>
        <v>0</v>
      </c>
    </row>
    <row r="58" spans="1:13" x14ac:dyDescent="0.25">
      <c r="A58" s="6" t="s">
        <v>819</v>
      </c>
      <c r="B58" s="6" t="s">
        <v>820</v>
      </c>
      <c r="C58" s="9">
        <v>0</v>
      </c>
      <c r="D58" s="3">
        <v>1295</v>
      </c>
      <c r="E58" s="3">
        <v>0</v>
      </c>
      <c r="F58" s="3">
        <v>1770</v>
      </c>
      <c r="G58" s="3">
        <v>0</v>
      </c>
      <c r="H58" s="7">
        <v>0</v>
      </c>
      <c r="J58" s="12">
        <v>1850</v>
      </c>
      <c r="L58" s="2">
        <f t="shared" si="5"/>
        <v>613</v>
      </c>
      <c r="M58" s="2">
        <f t="shared" si="6"/>
        <v>590</v>
      </c>
    </row>
    <row r="59" spans="1:13" x14ac:dyDescent="0.25">
      <c r="A59" s="6" t="s">
        <v>326</v>
      </c>
      <c r="B59" s="6" t="s">
        <v>493</v>
      </c>
      <c r="C59" s="9">
        <v>4406.83</v>
      </c>
      <c r="D59" s="3">
        <v>2455.31</v>
      </c>
      <c r="E59" s="3">
        <v>2495.27</v>
      </c>
      <c r="F59" s="3">
        <v>2076.21</v>
      </c>
      <c r="G59" s="3">
        <v>879.59</v>
      </c>
      <c r="H59" s="7">
        <f>G59</f>
        <v>879.59</v>
      </c>
      <c r="J59" s="12">
        <v>1000</v>
      </c>
      <c r="L59" s="2">
        <f t="shared" si="5"/>
        <v>2462.6420000000003</v>
      </c>
      <c r="M59" s="2">
        <f t="shared" si="6"/>
        <v>1817.0233333333333</v>
      </c>
    </row>
    <row r="60" spans="1:13" x14ac:dyDescent="0.25">
      <c r="A60" s="6" t="s">
        <v>328</v>
      </c>
      <c r="B60" s="6" t="s">
        <v>78</v>
      </c>
      <c r="C60" s="9">
        <v>250.01</v>
      </c>
      <c r="D60" s="3">
        <v>206.68</v>
      </c>
      <c r="E60" s="3">
        <v>702.02</v>
      </c>
      <c r="F60" s="3">
        <v>905.59</v>
      </c>
      <c r="G60" s="3">
        <v>872.41</v>
      </c>
      <c r="H60" s="7">
        <f t="shared" ref="H60:H65" si="10">G60</f>
        <v>872.41</v>
      </c>
      <c r="J60" s="12">
        <v>900</v>
      </c>
      <c r="L60" s="2">
        <f t="shared" si="5"/>
        <v>587.34199999999998</v>
      </c>
      <c r="M60" s="2">
        <f t="shared" si="6"/>
        <v>826.67333333333329</v>
      </c>
    </row>
    <row r="61" spans="1:13" x14ac:dyDescent="0.25">
      <c r="A61" s="6" t="s">
        <v>1016</v>
      </c>
      <c r="B61" s="6" t="s">
        <v>522</v>
      </c>
      <c r="C61" s="9">
        <v>0</v>
      </c>
      <c r="D61" s="3">
        <v>0</v>
      </c>
      <c r="E61" s="3">
        <v>0</v>
      </c>
      <c r="F61" s="3">
        <v>124.55</v>
      </c>
      <c r="G61" s="3">
        <v>14</v>
      </c>
      <c r="H61" s="7">
        <f t="shared" si="10"/>
        <v>14</v>
      </c>
      <c r="J61" s="12">
        <v>125</v>
      </c>
      <c r="L61" s="2">
        <f t="shared" si="5"/>
        <v>27.71</v>
      </c>
      <c r="M61" s="2">
        <f t="shared" si="6"/>
        <v>46.183333333333337</v>
      </c>
    </row>
    <row r="62" spans="1:13" x14ac:dyDescent="0.25">
      <c r="A62" s="6" t="s">
        <v>329</v>
      </c>
      <c r="B62" s="6" t="s">
        <v>89</v>
      </c>
      <c r="C62" s="9">
        <v>1279.4000000000001</v>
      </c>
      <c r="D62" s="3">
        <v>1286.95</v>
      </c>
      <c r="E62" s="3">
        <v>1438.95</v>
      </c>
      <c r="F62" s="3">
        <v>3013.7</v>
      </c>
      <c r="G62" s="3">
        <v>0</v>
      </c>
      <c r="H62" s="7">
        <v>3000</v>
      </c>
      <c r="J62" s="12">
        <v>3000</v>
      </c>
      <c r="L62" s="2">
        <f t="shared" si="5"/>
        <v>2003.8</v>
      </c>
      <c r="M62" s="2">
        <f t="shared" si="6"/>
        <v>2484.2166666666667</v>
      </c>
    </row>
    <row r="63" spans="1:13" x14ac:dyDescent="0.25">
      <c r="A63" s="6" t="s">
        <v>330</v>
      </c>
      <c r="B63" s="6" t="s">
        <v>80</v>
      </c>
      <c r="C63" s="9">
        <v>4005.66</v>
      </c>
      <c r="D63" s="3">
        <v>4351.7700000000004</v>
      </c>
      <c r="E63" s="3">
        <v>6005.43</v>
      </c>
      <c r="F63" s="3">
        <v>5454.12</v>
      </c>
      <c r="G63" s="3">
        <v>6323.41</v>
      </c>
      <c r="H63" s="7">
        <f t="shared" si="10"/>
        <v>6323.41</v>
      </c>
      <c r="J63" s="12">
        <v>6500</v>
      </c>
      <c r="L63" s="2">
        <f t="shared" si="5"/>
        <v>5228.0779999999995</v>
      </c>
      <c r="M63" s="2">
        <f t="shared" si="6"/>
        <v>5927.6533333333327</v>
      </c>
    </row>
    <row r="64" spans="1:13" x14ac:dyDescent="0.25">
      <c r="A64" s="6" t="s">
        <v>331</v>
      </c>
      <c r="B64" s="6" t="s">
        <v>93</v>
      </c>
      <c r="C64" s="9">
        <v>0</v>
      </c>
      <c r="D64" s="3">
        <v>2795.13</v>
      </c>
      <c r="E64" s="3">
        <v>10647.14</v>
      </c>
      <c r="F64" s="3">
        <v>2007.61</v>
      </c>
      <c r="G64" s="3">
        <v>3316.59</v>
      </c>
      <c r="H64" s="7">
        <f t="shared" si="10"/>
        <v>3316.59</v>
      </c>
      <c r="J64" s="12">
        <v>2500</v>
      </c>
      <c r="L64" s="2">
        <f t="shared" si="5"/>
        <v>3753.2940000000003</v>
      </c>
      <c r="M64" s="2">
        <f t="shared" si="6"/>
        <v>5323.78</v>
      </c>
    </row>
    <row r="65" spans="1:13" x14ac:dyDescent="0.25">
      <c r="A65" s="6" t="s">
        <v>935</v>
      </c>
      <c r="B65" s="6" t="s">
        <v>936</v>
      </c>
      <c r="C65" s="9">
        <v>454.4</v>
      </c>
      <c r="D65" s="3">
        <v>31.52</v>
      </c>
      <c r="E65" s="3">
        <v>83.92</v>
      </c>
      <c r="F65" s="3">
        <v>124.94</v>
      </c>
      <c r="G65" s="3">
        <v>11.52</v>
      </c>
      <c r="H65" s="7">
        <f t="shared" si="10"/>
        <v>11.52</v>
      </c>
      <c r="J65" s="12">
        <v>125</v>
      </c>
      <c r="L65" s="2">
        <f t="shared" si="5"/>
        <v>141.25999999999996</v>
      </c>
      <c r="M65" s="2">
        <f t="shared" si="6"/>
        <v>73.459999999999994</v>
      </c>
    </row>
    <row r="66" spans="1:13" x14ac:dyDescent="0.25">
      <c r="A66" s="6" t="s">
        <v>803</v>
      </c>
      <c r="B66" s="6" t="s">
        <v>797</v>
      </c>
      <c r="C66" s="9">
        <v>0</v>
      </c>
      <c r="D66" s="3">
        <v>1800</v>
      </c>
      <c r="E66" s="3">
        <v>3000</v>
      </c>
      <c r="F66" s="3">
        <v>3000</v>
      </c>
      <c r="G66" s="3">
        <v>3320</v>
      </c>
      <c r="H66" s="7">
        <v>3320</v>
      </c>
      <c r="J66" s="12">
        <v>3000</v>
      </c>
      <c r="L66" s="2">
        <f t="shared" si="5"/>
        <v>2224</v>
      </c>
      <c r="M66" s="2">
        <f t="shared" si="6"/>
        <v>3106.6666666666665</v>
      </c>
    </row>
    <row r="67" spans="1:13" x14ac:dyDescent="0.25">
      <c r="A67" s="6" t="s">
        <v>802</v>
      </c>
      <c r="B67" s="6" t="s">
        <v>821</v>
      </c>
      <c r="C67" s="9">
        <v>0</v>
      </c>
      <c r="D67" s="3">
        <v>1000</v>
      </c>
      <c r="E67" s="3">
        <v>0</v>
      </c>
      <c r="F67" s="3">
        <v>0</v>
      </c>
      <c r="G67" s="3">
        <v>0</v>
      </c>
      <c r="H67" s="7">
        <f>F67</f>
        <v>0</v>
      </c>
      <c r="J67" s="12">
        <v>0</v>
      </c>
      <c r="L67" s="2">
        <f t="shared" si="5"/>
        <v>200</v>
      </c>
      <c r="M67" s="2">
        <f t="shared" si="6"/>
        <v>0</v>
      </c>
    </row>
    <row r="68" spans="1:13" x14ac:dyDescent="0.25">
      <c r="A68" s="6" t="s">
        <v>1065</v>
      </c>
      <c r="B68" s="6" t="s">
        <v>1066</v>
      </c>
      <c r="C68" s="21">
        <v>0</v>
      </c>
      <c r="D68" s="10">
        <v>0</v>
      </c>
      <c r="E68" s="10">
        <v>0</v>
      </c>
      <c r="F68" s="10">
        <v>0</v>
      </c>
      <c r="G68" s="3">
        <v>25000</v>
      </c>
      <c r="H68" s="10">
        <v>50000</v>
      </c>
      <c r="J68" s="19">
        <v>0</v>
      </c>
      <c r="L68" s="20">
        <f t="shared" si="5"/>
        <v>10000</v>
      </c>
      <c r="M68" s="20">
        <f t="shared" si="6"/>
        <v>16666.666666666668</v>
      </c>
    </row>
    <row r="69" spans="1:13" x14ac:dyDescent="0.25">
      <c r="C69" s="3"/>
      <c r="E69" s="3"/>
      <c r="F69" s="3"/>
      <c r="G69" s="3"/>
      <c r="H69" s="3"/>
      <c r="J69" s="13"/>
      <c r="L69" s="2"/>
      <c r="M69" s="2"/>
    </row>
    <row r="70" spans="1:13" x14ac:dyDescent="0.25">
      <c r="A70" s="6" t="s">
        <v>333</v>
      </c>
      <c r="B70" s="6" t="s">
        <v>822</v>
      </c>
      <c r="C70" s="9">
        <v>963.78</v>
      </c>
      <c r="D70" s="3">
        <v>877.77</v>
      </c>
      <c r="E70" s="3">
        <v>745.77</v>
      </c>
      <c r="F70" s="3">
        <v>1071.78</v>
      </c>
      <c r="G70" s="3">
        <v>313.13</v>
      </c>
      <c r="H70" s="3">
        <f>F70</f>
        <v>1071.78</v>
      </c>
      <c r="J70" s="12">
        <v>1000</v>
      </c>
      <c r="L70" s="2">
        <f t="shared" si="5"/>
        <v>946.17600000000004</v>
      </c>
      <c r="M70" s="2">
        <f t="shared" si="6"/>
        <v>963.11</v>
      </c>
    </row>
    <row r="71" spans="1:13" x14ac:dyDescent="0.25">
      <c r="A71" s="6"/>
      <c r="B71" s="28"/>
      <c r="C71" s="9"/>
      <c r="E71" s="3"/>
      <c r="F71" s="3"/>
      <c r="G71" s="3"/>
      <c r="H71" s="3"/>
      <c r="J71" s="13"/>
      <c r="L71" s="2"/>
      <c r="M71" s="2"/>
    </row>
    <row r="72" spans="1:13" x14ac:dyDescent="0.25">
      <c r="B72" s="6" t="s">
        <v>121</v>
      </c>
      <c r="C72" s="3">
        <f t="shared" ref="C72:H72" si="11">SUM(C30:C70)</f>
        <v>70733.41</v>
      </c>
      <c r="D72" s="3">
        <f t="shared" si="11"/>
        <v>62252.739999999983</v>
      </c>
      <c r="E72" s="3">
        <f t="shared" si="11"/>
        <v>75411.81</v>
      </c>
      <c r="F72" s="3">
        <f t="shared" si="11"/>
        <v>60864.310000000005</v>
      </c>
      <c r="G72" s="3">
        <f t="shared" si="11"/>
        <v>70255.13</v>
      </c>
      <c r="H72" s="3">
        <f t="shared" si="11"/>
        <v>99813.78</v>
      </c>
      <c r="J72" s="12">
        <f>SUM(J30:J70)</f>
        <v>49730</v>
      </c>
      <c r="L72" s="3">
        <f>SUM(L30:L70)</f>
        <v>73815.210000000006</v>
      </c>
      <c r="M72" s="3">
        <f>SUM(M30:M70)</f>
        <v>78696.633333333331</v>
      </c>
    </row>
    <row r="73" spans="1:13" x14ac:dyDescent="0.25">
      <c r="C73" s="3"/>
      <c r="E73" s="3"/>
      <c r="F73" s="3"/>
      <c r="G73" s="3"/>
      <c r="H73" s="3"/>
      <c r="J73" s="13"/>
      <c r="L73" s="2"/>
      <c r="M73" s="2"/>
    </row>
    <row r="74" spans="1:13" x14ac:dyDescent="0.25">
      <c r="B74" t="s">
        <v>122</v>
      </c>
      <c r="C74" s="3">
        <f t="shared" ref="C74:H74" si="12">C27-C72</f>
        <v>4722.3099999999977</v>
      </c>
      <c r="D74" s="3">
        <f t="shared" si="12"/>
        <v>16851.210000000014</v>
      </c>
      <c r="E74" s="3">
        <f t="shared" si="12"/>
        <v>-1828.1200000000099</v>
      </c>
      <c r="F74" s="3">
        <f t="shared" si="12"/>
        <v>20337.019999999997</v>
      </c>
      <c r="G74" s="3">
        <f t="shared" si="12"/>
        <v>20630.12999999999</v>
      </c>
      <c r="H74" s="3">
        <f t="shared" si="12"/>
        <v>16478.59666666665</v>
      </c>
      <c r="J74" s="12">
        <f>J27-J72</f>
        <v>17370.010000000009</v>
      </c>
      <c r="L74" s="3">
        <f>L27-L72</f>
        <v>11312.203333333353</v>
      </c>
      <c r="M74" s="3">
        <f>M27-M72</f>
        <v>11662.498888888891</v>
      </c>
    </row>
  </sheetData>
  <phoneticPr fontId="3" type="noConversion"/>
  <pageMargins left="0.7" right="0.7" top="0.75" bottom="0.75" header="0.3" footer="0.3"/>
  <pageSetup scale="74" orientation="landscape" r:id="rId1"/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zoomScaleNormal="10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18.85546875" bestFit="1" customWidth="1"/>
    <col min="2" max="2" width="32.85546875" bestFit="1" customWidth="1"/>
    <col min="3" max="4" width="11.5703125" customWidth="1"/>
    <col min="5" max="5" width="11.28515625" bestFit="1" customWidth="1"/>
    <col min="6" max="6" width="10.5703125" bestFit="1" customWidth="1"/>
    <col min="7" max="7" width="12.7109375" hidden="1" customWidth="1"/>
    <col min="8" max="8" width="12.28515625" customWidth="1"/>
    <col min="9" max="9" width="2.7109375" customWidth="1"/>
    <col min="10" max="10" width="10.5703125" style="15" bestFit="1" customWidth="1"/>
    <col min="11" max="11" width="2.7109375" customWidth="1"/>
    <col min="12" max="12" width="10.5703125" bestFit="1" customWidth="1"/>
    <col min="13" max="13" width="11.285156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770</v>
      </c>
      <c r="B5" t="s">
        <v>116</v>
      </c>
      <c r="C5" s="3">
        <v>17.399999999999999</v>
      </c>
      <c r="D5" s="3">
        <v>14.45</v>
      </c>
      <c r="E5" s="3">
        <v>16.7</v>
      </c>
      <c r="F5" s="3">
        <v>22.44</v>
      </c>
      <c r="G5" s="7">
        <v>16.78</v>
      </c>
      <c r="H5" s="3">
        <f>F5/9*12</f>
        <v>29.92</v>
      </c>
      <c r="I5" s="37"/>
      <c r="J5" s="12">
        <v>20</v>
      </c>
      <c r="L5" s="2">
        <f>(F5+C5+D5+E5+H5)/5</f>
        <v>20.182000000000002</v>
      </c>
      <c r="M5" s="2">
        <f t="shared" ref="M5:M29" si="0">(E5+H5+F5)/3</f>
        <v>23.02</v>
      </c>
    </row>
    <row r="6" spans="1:13" x14ac:dyDescent="0.25">
      <c r="A6" t="s">
        <v>771</v>
      </c>
      <c r="B6" t="s">
        <v>308</v>
      </c>
      <c r="C6" s="3">
        <v>320</v>
      </c>
      <c r="D6" s="3">
        <v>1920</v>
      </c>
      <c r="E6" s="3">
        <v>1920</v>
      </c>
      <c r="F6" s="3">
        <v>1920</v>
      </c>
      <c r="G6" s="7">
        <v>1440</v>
      </c>
      <c r="H6" s="3">
        <v>1920</v>
      </c>
      <c r="I6" s="37"/>
      <c r="J6" s="12">
        <v>0</v>
      </c>
      <c r="L6" s="2">
        <f t="shared" ref="L6:L29" si="1">(F6+C6+D6+E6+H6)/5</f>
        <v>1600</v>
      </c>
      <c r="M6" s="2">
        <f t="shared" si="0"/>
        <v>1920</v>
      </c>
    </row>
    <row r="7" spans="1:13" x14ac:dyDescent="0.25">
      <c r="A7" t="s">
        <v>773</v>
      </c>
      <c r="B7" t="s">
        <v>638</v>
      </c>
      <c r="C7" s="3">
        <v>25000</v>
      </c>
      <c r="D7" s="3">
        <v>0</v>
      </c>
      <c r="E7" s="3">
        <v>0</v>
      </c>
      <c r="F7" s="3">
        <v>0</v>
      </c>
      <c r="G7" s="7"/>
      <c r="H7" s="3">
        <v>0</v>
      </c>
      <c r="I7" s="37"/>
      <c r="J7" s="12">
        <v>0</v>
      </c>
      <c r="L7" s="2">
        <f t="shared" si="1"/>
        <v>5000</v>
      </c>
      <c r="M7" s="2">
        <f t="shared" si="0"/>
        <v>0</v>
      </c>
    </row>
    <row r="8" spans="1:13" x14ac:dyDescent="0.25">
      <c r="A8" t="s">
        <v>772</v>
      </c>
      <c r="B8" t="s">
        <v>310</v>
      </c>
      <c r="C8" s="3">
        <v>120</v>
      </c>
      <c r="D8" s="3">
        <v>0</v>
      </c>
      <c r="E8" s="3">
        <v>0</v>
      </c>
      <c r="F8" s="3">
        <v>0</v>
      </c>
      <c r="G8" s="7"/>
      <c r="H8" s="3">
        <v>0</v>
      </c>
      <c r="I8" s="37"/>
      <c r="J8" s="12">
        <v>0</v>
      </c>
      <c r="L8" s="2">
        <f t="shared" si="1"/>
        <v>24</v>
      </c>
      <c r="M8" s="2">
        <f t="shared" si="0"/>
        <v>0</v>
      </c>
    </row>
    <row r="9" spans="1:13" x14ac:dyDescent="0.25">
      <c r="C9" s="3"/>
      <c r="D9" s="3"/>
      <c r="E9" s="3"/>
      <c r="F9" s="3"/>
      <c r="G9" s="7"/>
      <c r="H9" s="3"/>
      <c r="I9" s="37"/>
      <c r="J9" s="12"/>
      <c r="L9" s="2"/>
      <c r="M9" s="2"/>
    </row>
    <row r="10" spans="1:13" x14ac:dyDescent="0.25">
      <c r="C10" s="3">
        <f>SUM(C5:C8)</f>
        <v>25457.4</v>
      </c>
      <c r="D10" s="3">
        <f>SUM(D5:D8)</f>
        <v>1934.45</v>
      </c>
      <c r="E10" s="3">
        <f>SUM(E5:E8)</f>
        <v>1936.7</v>
      </c>
      <c r="F10" s="3">
        <f>SUM(F5:F8)</f>
        <v>1942.44</v>
      </c>
      <c r="G10" s="7">
        <f>SUM(G5:G8)</f>
        <v>1456.78</v>
      </c>
      <c r="H10" s="3">
        <f>SUM(H5:H8)</f>
        <v>1949.92</v>
      </c>
      <c r="I10" s="37"/>
      <c r="J10" s="13">
        <f>SUM(J5:J8)</f>
        <v>20</v>
      </c>
      <c r="L10" s="2">
        <f t="shared" si="1"/>
        <v>6644.1820000000007</v>
      </c>
      <c r="M10" s="2">
        <f t="shared" si="0"/>
        <v>1943.0199999999998</v>
      </c>
    </row>
    <row r="11" spans="1:13" x14ac:dyDescent="0.25">
      <c r="A11" t="s">
        <v>789</v>
      </c>
      <c r="C11" s="3"/>
      <c r="D11" s="3"/>
      <c r="E11" s="3"/>
      <c r="F11" s="3"/>
      <c r="G11" s="3"/>
      <c r="H11" s="3"/>
      <c r="I11" s="37"/>
      <c r="J11" s="12"/>
      <c r="L11" s="2"/>
      <c r="M11" s="2"/>
    </row>
    <row r="12" spans="1:13" x14ac:dyDescent="0.25">
      <c r="A12" t="s">
        <v>780</v>
      </c>
      <c r="B12" t="s">
        <v>96</v>
      </c>
      <c r="C12" s="3">
        <v>1650</v>
      </c>
      <c r="D12" s="3">
        <v>0</v>
      </c>
      <c r="E12" s="3">
        <v>0</v>
      </c>
      <c r="F12" s="3">
        <v>0</v>
      </c>
      <c r="G12" s="3">
        <v>0</v>
      </c>
      <c r="H12" s="3">
        <f>E12</f>
        <v>0</v>
      </c>
      <c r="I12" s="37"/>
      <c r="J12" s="12">
        <v>0</v>
      </c>
      <c r="L12" s="2">
        <f t="shared" si="1"/>
        <v>330</v>
      </c>
      <c r="M12" s="2">
        <f t="shared" si="0"/>
        <v>0</v>
      </c>
    </row>
    <row r="13" spans="1:13" x14ac:dyDescent="0.25">
      <c r="A13" t="s">
        <v>1073</v>
      </c>
      <c r="B13" t="s">
        <v>630</v>
      </c>
      <c r="C13" s="3">
        <v>0</v>
      </c>
      <c r="D13" s="3">
        <v>0</v>
      </c>
      <c r="E13" s="3">
        <v>0</v>
      </c>
      <c r="F13" s="3">
        <v>0</v>
      </c>
      <c r="G13" s="3">
        <v>180</v>
      </c>
      <c r="H13" s="3">
        <v>0</v>
      </c>
      <c r="I13" s="37"/>
      <c r="J13" s="12">
        <v>0</v>
      </c>
      <c r="L13" s="2"/>
      <c r="M13" s="2"/>
    </row>
    <row r="14" spans="1:13" x14ac:dyDescent="0.25">
      <c r="A14" t="s">
        <v>988</v>
      </c>
      <c r="B14" t="s">
        <v>808</v>
      </c>
      <c r="C14" s="3">
        <v>0</v>
      </c>
      <c r="D14" s="3">
        <v>91.2</v>
      </c>
      <c r="E14" s="3">
        <v>0</v>
      </c>
      <c r="F14" s="3">
        <v>182.4</v>
      </c>
      <c r="G14" s="3">
        <v>0</v>
      </c>
      <c r="H14" s="3">
        <v>0</v>
      </c>
      <c r="I14" s="37"/>
      <c r="J14" s="12">
        <v>0</v>
      </c>
      <c r="L14" s="2">
        <f t="shared" si="1"/>
        <v>54.720000000000006</v>
      </c>
      <c r="M14" s="2">
        <f t="shared" si="0"/>
        <v>60.800000000000004</v>
      </c>
    </row>
    <row r="15" spans="1:13" x14ac:dyDescent="0.25">
      <c r="A15" t="s">
        <v>774</v>
      </c>
      <c r="B15" t="s">
        <v>633</v>
      </c>
      <c r="C15" s="3">
        <v>440</v>
      </c>
      <c r="D15" s="3">
        <v>500</v>
      </c>
      <c r="E15" s="3">
        <v>500</v>
      </c>
      <c r="F15" s="3">
        <v>550</v>
      </c>
      <c r="G15" s="3">
        <v>0</v>
      </c>
      <c r="H15" s="3">
        <v>800</v>
      </c>
      <c r="I15" s="37"/>
      <c r="J15" s="12">
        <v>250</v>
      </c>
      <c r="L15" s="2">
        <f t="shared" si="1"/>
        <v>558</v>
      </c>
      <c r="M15" s="2">
        <f t="shared" si="0"/>
        <v>616.66666666666663</v>
      </c>
    </row>
    <row r="16" spans="1:13" x14ac:dyDescent="0.25">
      <c r="A16" t="s">
        <v>783</v>
      </c>
      <c r="B16" t="s">
        <v>72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f>E16</f>
        <v>0</v>
      </c>
      <c r="I16" s="37"/>
      <c r="J16" s="12">
        <v>0</v>
      </c>
      <c r="L16" s="2">
        <f t="shared" si="1"/>
        <v>0</v>
      </c>
      <c r="M16" s="2">
        <f t="shared" si="0"/>
        <v>0</v>
      </c>
    </row>
    <row r="17" spans="1:13" x14ac:dyDescent="0.25">
      <c r="A17" t="s">
        <v>775</v>
      </c>
      <c r="B17" t="s">
        <v>64</v>
      </c>
      <c r="C17" s="3">
        <v>0</v>
      </c>
      <c r="D17" s="3">
        <v>838.02</v>
      </c>
      <c r="E17" s="3">
        <v>0</v>
      </c>
      <c r="F17" s="3">
        <v>0</v>
      </c>
      <c r="G17" s="3">
        <v>0</v>
      </c>
      <c r="H17" s="3">
        <f>E17</f>
        <v>0</v>
      </c>
      <c r="I17" s="37"/>
      <c r="J17" s="12">
        <v>0</v>
      </c>
      <c r="L17" s="2">
        <f t="shared" si="1"/>
        <v>167.60399999999998</v>
      </c>
      <c r="M17" s="2">
        <f t="shared" si="0"/>
        <v>0</v>
      </c>
    </row>
    <row r="18" spans="1:13" x14ac:dyDescent="0.25">
      <c r="A18" t="s">
        <v>777</v>
      </c>
      <c r="B18" t="s">
        <v>637</v>
      </c>
      <c r="C18" s="3">
        <v>390</v>
      </c>
      <c r="D18" s="3">
        <v>0</v>
      </c>
      <c r="E18" s="3">
        <v>0</v>
      </c>
      <c r="F18" s="3">
        <v>0</v>
      </c>
      <c r="G18" s="3">
        <v>0</v>
      </c>
      <c r="H18" s="3">
        <f>E18</f>
        <v>0</v>
      </c>
      <c r="I18" s="37"/>
      <c r="J18" s="12">
        <v>0</v>
      </c>
      <c r="L18" s="2">
        <f t="shared" si="1"/>
        <v>78</v>
      </c>
      <c r="M18" s="2">
        <f t="shared" si="0"/>
        <v>0</v>
      </c>
    </row>
    <row r="19" spans="1:13" x14ac:dyDescent="0.25">
      <c r="A19" t="s">
        <v>781</v>
      </c>
      <c r="B19" t="s">
        <v>782</v>
      </c>
      <c r="C19" s="3">
        <v>78.77</v>
      </c>
      <c r="D19" s="3">
        <v>1933.6</v>
      </c>
      <c r="E19" s="3">
        <v>1449.17</v>
      </c>
      <c r="F19" s="3">
        <v>1425.96</v>
      </c>
      <c r="G19" s="3">
        <v>1360.3</v>
      </c>
      <c r="H19" s="3">
        <f>F19/9*12</f>
        <v>1901.28</v>
      </c>
      <c r="I19" s="37"/>
      <c r="J19" s="12">
        <v>250</v>
      </c>
      <c r="L19" s="2">
        <f t="shared" si="1"/>
        <v>1357.7559999999999</v>
      </c>
      <c r="M19" s="2">
        <f t="shared" si="0"/>
        <v>1592.1366666666665</v>
      </c>
    </row>
    <row r="20" spans="1:13" x14ac:dyDescent="0.25">
      <c r="A20" t="s">
        <v>778</v>
      </c>
      <c r="B20" t="s">
        <v>776</v>
      </c>
      <c r="C20" s="3">
        <v>102.96</v>
      </c>
      <c r="D20" s="3">
        <v>2202.5</v>
      </c>
      <c r="E20" s="3">
        <v>20</v>
      </c>
      <c r="F20" s="3">
        <v>0</v>
      </c>
      <c r="G20" s="3">
        <v>0</v>
      </c>
      <c r="H20" s="3">
        <f>F20/11*12</f>
        <v>0</v>
      </c>
      <c r="I20" s="37"/>
      <c r="J20" s="12">
        <v>0</v>
      </c>
      <c r="L20" s="2">
        <f t="shared" si="1"/>
        <v>465.09199999999998</v>
      </c>
      <c r="M20" s="2">
        <f t="shared" si="0"/>
        <v>6.666666666666667</v>
      </c>
    </row>
    <row r="21" spans="1:13" x14ac:dyDescent="0.25">
      <c r="A21" t="s">
        <v>784</v>
      </c>
      <c r="B21" t="s">
        <v>727</v>
      </c>
      <c r="C21" s="3">
        <v>0</v>
      </c>
      <c r="D21" s="3"/>
      <c r="E21" s="3">
        <v>800</v>
      </c>
      <c r="F21" s="3">
        <v>0</v>
      </c>
      <c r="G21" s="3">
        <v>0</v>
      </c>
      <c r="H21" s="3">
        <f>F21/11*12</f>
        <v>0</v>
      </c>
      <c r="I21" s="37"/>
      <c r="J21" s="12">
        <v>0</v>
      </c>
      <c r="L21" s="2">
        <f t="shared" si="1"/>
        <v>160</v>
      </c>
      <c r="M21" s="2">
        <f t="shared" si="0"/>
        <v>266.66666666666669</v>
      </c>
    </row>
    <row r="22" spans="1:13" x14ac:dyDescent="0.25">
      <c r="A22" t="s">
        <v>779</v>
      </c>
      <c r="B22" t="s">
        <v>522</v>
      </c>
      <c r="C22" s="3">
        <v>15</v>
      </c>
      <c r="D22" s="3"/>
      <c r="E22" s="3">
        <v>0</v>
      </c>
      <c r="F22" s="3">
        <v>0</v>
      </c>
      <c r="G22" s="3">
        <v>0</v>
      </c>
      <c r="H22" s="3">
        <f>F22/11*12</f>
        <v>0</v>
      </c>
      <c r="I22" s="37"/>
      <c r="J22" s="12">
        <v>0</v>
      </c>
      <c r="L22" s="2">
        <f t="shared" si="1"/>
        <v>3</v>
      </c>
      <c r="M22" s="2">
        <f t="shared" si="0"/>
        <v>0</v>
      </c>
    </row>
    <row r="23" spans="1:13" x14ac:dyDescent="0.25">
      <c r="A23" t="s">
        <v>989</v>
      </c>
      <c r="B23" t="s">
        <v>785</v>
      </c>
      <c r="C23" s="3">
        <v>200</v>
      </c>
      <c r="D23" s="3">
        <v>200</v>
      </c>
      <c r="E23" s="3">
        <v>200</v>
      </c>
      <c r="F23" s="3">
        <v>200</v>
      </c>
      <c r="G23" s="3">
        <v>0</v>
      </c>
      <c r="H23" s="3">
        <v>200</v>
      </c>
      <c r="I23" s="37"/>
      <c r="J23" s="12">
        <v>200</v>
      </c>
      <c r="L23" s="2">
        <f t="shared" si="1"/>
        <v>200</v>
      </c>
      <c r="M23" s="2">
        <f t="shared" si="0"/>
        <v>200</v>
      </c>
    </row>
    <row r="24" spans="1:13" x14ac:dyDescent="0.25">
      <c r="A24" t="s">
        <v>990</v>
      </c>
      <c r="B24" t="s">
        <v>524</v>
      </c>
      <c r="C24" s="3">
        <v>0</v>
      </c>
      <c r="D24" s="3">
        <v>4352.63</v>
      </c>
      <c r="E24" s="3">
        <v>0</v>
      </c>
      <c r="F24" s="3">
        <v>0</v>
      </c>
      <c r="G24" s="3">
        <v>0</v>
      </c>
      <c r="H24" s="3">
        <f>F24/11*12</f>
        <v>0</v>
      </c>
      <c r="I24" s="37"/>
      <c r="J24" s="12">
        <v>0</v>
      </c>
      <c r="L24" s="2">
        <f t="shared" si="1"/>
        <v>870.52600000000007</v>
      </c>
      <c r="M24" s="2">
        <f t="shared" si="0"/>
        <v>0</v>
      </c>
    </row>
    <row r="25" spans="1:13" x14ac:dyDescent="0.25">
      <c r="C25" s="3"/>
      <c r="D25" s="3"/>
      <c r="E25" s="3"/>
      <c r="F25" s="3"/>
      <c r="G25" s="3"/>
      <c r="H25" s="3"/>
      <c r="I25" s="37"/>
      <c r="J25" s="12"/>
      <c r="L25" s="2"/>
      <c r="M25" s="2"/>
    </row>
    <row r="26" spans="1:13" x14ac:dyDescent="0.25">
      <c r="C26" s="3"/>
      <c r="D26" s="3"/>
      <c r="E26" s="3"/>
      <c r="F26" s="3"/>
      <c r="G26" s="3"/>
      <c r="H26" s="3"/>
      <c r="I26" s="37"/>
      <c r="J26" s="12"/>
      <c r="L26" s="2"/>
      <c r="M26" s="2"/>
    </row>
    <row r="27" spans="1:13" x14ac:dyDescent="0.25">
      <c r="B27" t="s">
        <v>121</v>
      </c>
      <c r="C27" s="3">
        <f>SUM(C12:C24)</f>
        <v>2876.73</v>
      </c>
      <c r="D27" s="3">
        <f>SUM(D12:D24)</f>
        <v>10117.950000000001</v>
      </c>
      <c r="E27" s="3">
        <f>SUM(E12:E24)</f>
        <v>2969.17</v>
      </c>
      <c r="F27" s="3">
        <f>SUM(F12:F24)</f>
        <v>2358.36</v>
      </c>
      <c r="G27" s="3">
        <f>SUM(G12:G24)</f>
        <v>1540.3</v>
      </c>
      <c r="H27" s="3">
        <f t="shared" ref="H27" si="2">SUM(H12:H24)</f>
        <v>2901.2799999999997</v>
      </c>
      <c r="I27" s="37"/>
      <c r="J27" s="12">
        <f>SUM(J12:J24)</f>
        <v>700</v>
      </c>
      <c r="L27" s="2">
        <f>(F27+C27+D27+E27+H27)/5</f>
        <v>4244.6979999999994</v>
      </c>
      <c r="M27" s="2">
        <f>(E27+H27+F27)/3</f>
        <v>2742.9366666666665</v>
      </c>
    </row>
    <row r="28" spans="1:13" x14ac:dyDescent="0.25">
      <c r="C28" s="3"/>
      <c r="D28" s="3"/>
      <c r="E28" s="3"/>
      <c r="F28" s="3"/>
      <c r="G28" s="3"/>
      <c r="H28" s="3"/>
      <c r="I28" s="37"/>
      <c r="J28" s="12"/>
      <c r="L28" s="2"/>
      <c r="M28" s="2"/>
    </row>
    <row r="29" spans="1:13" x14ac:dyDescent="0.25">
      <c r="B29" t="s">
        <v>122</v>
      </c>
      <c r="C29" s="3">
        <f>C10-C27</f>
        <v>22580.670000000002</v>
      </c>
      <c r="D29" s="3">
        <f>D10-D27</f>
        <v>-8183.5000000000009</v>
      </c>
      <c r="E29" s="3">
        <f>E10-E27</f>
        <v>-1032.47</v>
      </c>
      <c r="F29" s="3">
        <f>F10-F27</f>
        <v>-415.92000000000007</v>
      </c>
      <c r="G29" s="3">
        <f>G10-G27</f>
        <v>-83.519999999999982</v>
      </c>
      <c r="H29" s="3">
        <f t="shared" ref="H29" si="3">H10-H27</f>
        <v>-951.35999999999967</v>
      </c>
      <c r="I29" s="37"/>
      <c r="J29" s="12">
        <f>J10-J27</f>
        <v>-680</v>
      </c>
      <c r="L29" s="2">
        <f t="shared" si="1"/>
        <v>2399.4840000000004</v>
      </c>
      <c r="M29" s="2">
        <f t="shared" si="0"/>
        <v>-799.91666666666663</v>
      </c>
    </row>
  </sheetData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2"/>
  <sheetViews>
    <sheetView zoomScaleNormal="10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18.85546875" bestFit="1" customWidth="1"/>
    <col min="2" max="2" width="45.42578125" bestFit="1" customWidth="1"/>
    <col min="3" max="5" width="13.42578125" customWidth="1"/>
    <col min="6" max="6" width="14.28515625" bestFit="1" customWidth="1"/>
    <col min="7" max="7" width="14.28515625" hidden="1" customWidth="1"/>
    <col min="8" max="8" width="14.28515625" customWidth="1"/>
    <col min="9" max="9" width="2.7109375" customWidth="1"/>
    <col min="10" max="10" width="12.5703125" bestFit="1" customWidth="1"/>
    <col min="11" max="11" width="2.7109375" customWidth="1"/>
    <col min="12" max="13" width="14.28515625" bestFit="1" customWidth="1"/>
    <col min="15" max="15" width="12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29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30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30" t="s">
        <v>1025</v>
      </c>
      <c r="L4" t="s">
        <v>999</v>
      </c>
      <c r="M4" t="s">
        <v>999</v>
      </c>
    </row>
    <row r="5" spans="1:13" x14ac:dyDescent="0.25">
      <c r="A5" t="s">
        <v>1023</v>
      </c>
      <c r="B5" t="s">
        <v>996</v>
      </c>
      <c r="C5" s="3">
        <v>0</v>
      </c>
      <c r="D5" s="3">
        <v>0</v>
      </c>
      <c r="E5" s="3">
        <v>0</v>
      </c>
      <c r="F5" s="3">
        <v>1387464.4</v>
      </c>
      <c r="G5" s="3">
        <v>1835035.6</v>
      </c>
      <c r="H5" s="3">
        <f>G5</f>
        <v>1835035.6</v>
      </c>
      <c r="J5" s="12">
        <v>0</v>
      </c>
      <c r="L5" s="2">
        <f>(F5+C5+D5+E5+H5)/5</f>
        <v>644500</v>
      </c>
      <c r="M5" s="2">
        <f>(E5+H5+F5)/3</f>
        <v>1074166.6666666667</v>
      </c>
    </row>
    <row r="6" spans="1:13" x14ac:dyDescent="0.25">
      <c r="A6" t="s">
        <v>1</v>
      </c>
      <c r="B6" t="s">
        <v>126</v>
      </c>
      <c r="C6" s="3">
        <v>65681.19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J6" s="12">
        <v>0</v>
      </c>
      <c r="L6" s="2">
        <f t="shared" ref="L6:L71" si="0">(F6+C6+D6+E6+H6)/5</f>
        <v>13136.238000000001</v>
      </c>
      <c r="M6" s="2">
        <f t="shared" ref="M6:M71" si="1">(E6+H6+F6)/3</f>
        <v>0</v>
      </c>
    </row>
    <row r="7" spans="1:13" x14ac:dyDescent="0.25">
      <c r="A7" t="s">
        <v>2</v>
      </c>
      <c r="B7" t="s">
        <v>113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J7" s="12">
        <v>0</v>
      </c>
      <c r="L7" s="2">
        <f t="shared" si="0"/>
        <v>0</v>
      </c>
      <c r="M7" s="2">
        <f t="shared" si="1"/>
        <v>0</v>
      </c>
    </row>
    <row r="8" spans="1:13" x14ac:dyDescent="0.25">
      <c r="A8" t="s">
        <v>3</v>
      </c>
      <c r="B8" t="s">
        <v>124</v>
      </c>
      <c r="C8" s="3">
        <v>215691.53</v>
      </c>
      <c r="D8" s="3">
        <v>198247.02</v>
      </c>
      <c r="E8" s="3">
        <v>189299.4</v>
      </c>
      <c r="F8" s="3">
        <v>212227.21</v>
      </c>
      <c r="G8" s="3">
        <v>274680.76</v>
      </c>
      <c r="H8" s="3">
        <f>G8+96300</f>
        <v>370980.76</v>
      </c>
      <c r="J8" s="12">
        <v>384000</v>
      </c>
      <c r="L8" s="2">
        <f t="shared" si="0"/>
        <v>237289.18399999998</v>
      </c>
      <c r="M8" s="2">
        <f>(E8+H8+F8)/3</f>
        <v>257502.45666666667</v>
      </c>
    </row>
    <row r="9" spans="1:13" x14ac:dyDescent="0.25">
      <c r="A9" t="s">
        <v>4</v>
      </c>
      <c r="B9" t="s">
        <v>114</v>
      </c>
      <c r="C9" s="3">
        <v>118381.73</v>
      </c>
      <c r="D9" s="3">
        <v>136405.63</v>
      </c>
      <c r="E9" s="3">
        <v>125626.28</v>
      </c>
      <c r="F9" s="3">
        <v>143654.09</v>
      </c>
      <c r="G9" s="3">
        <v>90506.43</v>
      </c>
      <c r="H9" s="3">
        <f>G9+51000</f>
        <v>141506.43</v>
      </c>
      <c r="J9" s="12">
        <v>204000</v>
      </c>
      <c r="L9" s="2">
        <f t="shared" si="0"/>
        <v>133114.83199999999</v>
      </c>
      <c r="M9" s="2">
        <f t="shared" si="1"/>
        <v>136928.93333333332</v>
      </c>
    </row>
    <row r="10" spans="1:13" x14ac:dyDescent="0.25">
      <c r="A10" t="s">
        <v>765</v>
      </c>
      <c r="B10" t="s">
        <v>764</v>
      </c>
      <c r="C10" s="3">
        <v>3403.2</v>
      </c>
      <c r="D10" s="3">
        <v>37</v>
      </c>
      <c r="E10" s="3">
        <v>0</v>
      </c>
      <c r="F10" s="3">
        <v>0</v>
      </c>
      <c r="G10" s="3">
        <v>0</v>
      </c>
      <c r="H10" s="3">
        <v>0</v>
      </c>
      <c r="J10" s="12">
        <v>0</v>
      </c>
      <c r="L10" s="2">
        <f t="shared" si="0"/>
        <v>688.04</v>
      </c>
      <c r="M10" s="2">
        <f t="shared" si="1"/>
        <v>0</v>
      </c>
    </row>
    <row r="11" spans="1:13" x14ac:dyDescent="0.25">
      <c r="A11" t="s">
        <v>767</v>
      </c>
      <c r="B11" t="s">
        <v>766</v>
      </c>
      <c r="C11" s="3">
        <v>1360</v>
      </c>
      <c r="D11" s="3">
        <v>1640</v>
      </c>
      <c r="E11" s="3">
        <v>2015</v>
      </c>
      <c r="F11" s="3">
        <v>2365</v>
      </c>
      <c r="G11" s="3">
        <v>1595</v>
      </c>
      <c r="H11" s="3">
        <f>G11/9*12</f>
        <v>2126.666666666667</v>
      </c>
      <c r="J11" s="12">
        <v>2125</v>
      </c>
      <c r="L11" s="2">
        <f t="shared" si="0"/>
        <v>1901.3333333333335</v>
      </c>
      <c r="M11" s="2">
        <f t="shared" si="1"/>
        <v>2168.8888888888891</v>
      </c>
    </row>
    <row r="12" spans="1:13" x14ac:dyDescent="0.25">
      <c r="A12" t="s">
        <v>5</v>
      </c>
      <c r="B12" t="s">
        <v>115</v>
      </c>
      <c r="C12" s="3">
        <v>0</v>
      </c>
      <c r="D12" s="3">
        <v>110</v>
      </c>
      <c r="E12" s="3">
        <v>0</v>
      </c>
      <c r="F12" s="3">
        <v>54.38</v>
      </c>
      <c r="G12" s="3">
        <v>147</v>
      </c>
      <c r="H12" s="3">
        <f>G12</f>
        <v>147</v>
      </c>
      <c r="J12" s="12">
        <v>0</v>
      </c>
      <c r="L12" s="2">
        <f t="shared" si="0"/>
        <v>62.275999999999996</v>
      </c>
      <c r="M12" s="2">
        <f t="shared" si="1"/>
        <v>67.126666666666665</v>
      </c>
    </row>
    <row r="13" spans="1:13" x14ac:dyDescent="0.25">
      <c r="A13" t="s">
        <v>6</v>
      </c>
      <c r="B13" t="s">
        <v>116</v>
      </c>
      <c r="C13" s="3">
        <v>1247.21</v>
      </c>
      <c r="D13" s="3">
        <v>1217.05</v>
      </c>
      <c r="E13" s="3">
        <v>4498.91</v>
      </c>
      <c r="F13" s="3">
        <v>3370.6</v>
      </c>
      <c r="G13" s="3">
        <v>6576.16</v>
      </c>
      <c r="H13" s="3">
        <f>G13/9*12</f>
        <v>8768.2133333333331</v>
      </c>
      <c r="J13" s="12">
        <v>3000</v>
      </c>
      <c r="L13" s="2">
        <f t="shared" si="0"/>
        <v>3820.3966666666665</v>
      </c>
      <c r="M13" s="2">
        <f t="shared" si="1"/>
        <v>5545.9077777777775</v>
      </c>
    </row>
    <row r="14" spans="1:13" x14ac:dyDescent="0.25">
      <c r="A14" t="s">
        <v>7</v>
      </c>
      <c r="B14" t="s">
        <v>117</v>
      </c>
      <c r="C14" s="3">
        <v>1041.3900000000001</v>
      </c>
      <c r="D14" s="3">
        <v>894.4</v>
      </c>
      <c r="E14" s="3">
        <v>787.6</v>
      </c>
      <c r="F14" s="3">
        <v>1579.6</v>
      </c>
      <c r="G14" s="3">
        <v>603.57000000000005</v>
      </c>
      <c r="H14" s="3">
        <v>603.57000000000005</v>
      </c>
      <c r="J14" s="12">
        <v>750</v>
      </c>
      <c r="L14" s="2">
        <f t="shared" si="0"/>
        <v>981.3119999999999</v>
      </c>
      <c r="M14" s="2">
        <f t="shared" si="1"/>
        <v>990.25666666666666</v>
      </c>
    </row>
    <row r="15" spans="1:13" x14ac:dyDescent="0.25">
      <c r="A15" t="s">
        <v>899</v>
      </c>
      <c r="B15" t="s">
        <v>829</v>
      </c>
      <c r="C15" s="3">
        <v>0</v>
      </c>
      <c r="D15" s="3">
        <v>1360</v>
      </c>
      <c r="E15" s="3">
        <v>0</v>
      </c>
      <c r="F15" s="3">
        <v>0</v>
      </c>
      <c r="G15" s="3">
        <v>0</v>
      </c>
      <c r="H15" s="3">
        <v>0</v>
      </c>
      <c r="J15" s="12">
        <v>0</v>
      </c>
      <c r="L15" s="2">
        <f t="shared" si="0"/>
        <v>272</v>
      </c>
      <c r="M15" s="2">
        <f t="shared" si="1"/>
        <v>0</v>
      </c>
    </row>
    <row r="16" spans="1:13" x14ac:dyDescent="0.25">
      <c r="A16" t="s">
        <v>8</v>
      </c>
      <c r="B16" t="s">
        <v>118</v>
      </c>
      <c r="C16" s="3">
        <v>54221.2</v>
      </c>
      <c r="D16" s="3">
        <v>0</v>
      </c>
      <c r="E16" s="3">
        <v>0</v>
      </c>
      <c r="F16" s="3">
        <v>0</v>
      </c>
      <c r="G16" s="3">
        <v>0</v>
      </c>
      <c r="H16" s="3">
        <f>D16/10*12</f>
        <v>0</v>
      </c>
      <c r="J16" s="12">
        <v>0</v>
      </c>
      <c r="L16" s="2">
        <f t="shared" si="0"/>
        <v>10844.24</v>
      </c>
      <c r="M16" s="2">
        <f t="shared" si="1"/>
        <v>0</v>
      </c>
    </row>
    <row r="17" spans="1:13" x14ac:dyDescent="0.25">
      <c r="A17" t="s">
        <v>10</v>
      </c>
      <c r="B17" t="s">
        <v>119</v>
      </c>
      <c r="C17" s="10">
        <v>0</v>
      </c>
      <c r="D17" s="10">
        <v>0</v>
      </c>
      <c r="E17" s="10">
        <v>0</v>
      </c>
      <c r="F17" s="10">
        <v>279.43</v>
      </c>
      <c r="G17" s="3">
        <v>0</v>
      </c>
      <c r="H17" s="10">
        <v>0</v>
      </c>
      <c r="J17" s="19">
        <v>0</v>
      </c>
      <c r="L17" s="20">
        <f t="shared" si="0"/>
        <v>55.886000000000003</v>
      </c>
      <c r="M17" s="20">
        <f t="shared" si="1"/>
        <v>93.143333333333331</v>
      </c>
    </row>
    <row r="18" spans="1:13" x14ac:dyDescent="0.25">
      <c r="G18" s="3"/>
      <c r="J18" s="12"/>
      <c r="L18" s="2"/>
      <c r="M18" s="2"/>
    </row>
    <row r="19" spans="1:13" x14ac:dyDescent="0.25">
      <c r="B19" t="s">
        <v>120</v>
      </c>
      <c r="C19" s="2">
        <f>SUM(C5:C17)</f>
        <v>461027.45</v>
      </c>
      <c r="D19" s="2">
        <f>SUM(D5:D17)</f>
        <v>339911.10000000003</v>
      </c>
      <c r="E19" s="2">
        <f>SUM(E5:E17)</f>
        <v>322227.18999999994</v>
      </c>
      <c r="F19" s="2">
        <f>SUM(F5:F17)</f>
        <v>1750994.71</v>
      </c>
      <c r="G19" s="2">
        <f>SUM(G5:G17)</f>
        <v>2209144.5200000005</v>
      </c>
      <c r="H19" s="2">
        <f t="shared" ref="H19:J19" si="2">SUM(H5:H17)</f>
        <v>2359168.2400000002</v>
      </c>
      <c r="J19" s="12">
        <f t="shared" si="2"/>
        <v>593875</v>
      </c>
      <c r="L19" s="2">
        <f t="shared" si="0"/>
        <v>1046665.7380000001</v>
      </c>
      <c r="M19" s="2">
        <f t="shared" si="1"/>
        <v>1477463.3800000001</v>
      </c>
    </row>
    <row r="20" spans="1:13" x14ac:dyDescent="0.25">
      <c r="C20" s="2"/>
      <c r="D20" s="2"/>
      <c r="E20" s="2"/>
      <c r="F20" s="2"/>
      <c r="G20" s="3"/>
      <c r="H20" s="2"/>
      <c r="J20" s="25"/>
      <c r="L20" s="2"/>
      <c r="M20" s="2"/>
    </row>
    <row r="21" spans="1:13" x14ac:dyDescent="0.25">
      <c r="A21" t="s">
        <v>789</v>
      </c>
      <c r="B21" t="s">
        <v>444</v>
      </c>
      <c r="G21" s="3"/>
      <c r="J21" s="25"/>
      <c r="L21" s="2"/>
      <c r="M21" s="2"/>
    </row>
    <row r="22" spans="1:13" x14ac:dyDescent="0.25">
      <c r="A22" t="s">
        <v>21</v>
      </c>
      <c r="B22" t="s">
        <v>22</v>
      </c>
      <c r="C22" s="3">
        <v>28168.27</v>
      </c>
      <c r="D22" s="3">
        <v>33086.46</v>
      </c>
      <c r="E22" s="3">
        <v>40736.86</v>
      </c>
      <c r="F22" s="3">
        <v>45611.89</v>
      </c>
      <c r="G22" s="3">
        <v>38421.480000000003</v>
      </c>
      <c r="H22" s="3">
        <f>G22/19*26</f>
        <v>52576.762105263158</v>
      </c>
      <c r="J22" s="12">
        <v>55750</v>
      </c>
      <c r="L22" s="2">
        <f t="shared" si="0"/>
        <v>40036.048421052627</v>
      </c>
      <c r="M22" s="2">
        <f t="shared" si="1"/>
        <v>46308.504035087717</v>
      </c>
    </row>
    <row r="23" spans="1:13" x14ac:dyDescent="0.25">
      <c r="A23" t="s">
        <v>29</v>
      </c>
      <c r="B23" t="s">
        <v>30</v>
      </c>
      <c r="C23" s="3">
        <v>232.38</v>
      </c>
      <c r="D23" s="3">
        <v>96.11</v>
      </c>
      <c r="E23" s="3">
        <v>202.93</v>
      </c>
      <c r="F23" s="3">
        <v>207.85</v>
      </c>
      <c r="G23" s="3">
        <v>179.7</v>
      </c>
      <c r="H23" s="3">
        <f t="shared" ref="H23:H35" si="3">G23/19*26</f>
        <v>245.90526315789472</v>
      </c>
      <c r="J23" s="12">
        <v>250</v>
      </c>
      <c r="L23" s="2">
        <f t="shared" si="0"/>
        <v>197.03505263157894</v>
      </c>
      <c r="M23" s="2">
        <f t="shared" si="1"/>
        <v>218.89508771929823</v>
      </c>
    </row>
    <row r="24" spans="1:13" x14ac:dyDescent="0.25">
      <c r="A24" t="s">
        <v>11</v>
      </c>
      <c r="B24" t="s">
        <v>12</v>
      </c>
      <c r="C24" s="3">
        <v>51.66</v>
      </c>
      <c r="D24" s="3">
        <v>7.11</v>
      </c>
      <c r="E24" s="3">
        <v>6.04</v>
      </c>
      <c r="F24" s="3">
        <v>6</v>
      </c>
      <c r="G24" s="3">
        <v>0</v>
      </c>
      <c r="H24" s="3">
        <f t="shared" si="3"/>
        <v>0</v>
      </c>
      <c r="J24" s="12">
        <v>5</v>
      </c>
      <c r="L24" s="2">
        <f t="shared" si="0"/>
        <v>14.162000000000001</v>
      </c>
      <c r="M24" s="2">
        <f t="shared" si="1"/>
        <v>4.0133333333333328</v>
      </c>
    </row>
    <row r="25" spans="1:13" x14ac:dyDescent="0.25">
      <c r="A25" t="s">
        <v>13</v>
      </c>
      <c r="B25" t="s">
        <v>14</v>
      </c>
      <c r="C25" s="3">
        <v>3673.5</v>
      </c>
      <c r="D25" s="3">
        <v>2713.34</v>
      </c>
      <c r="E25" s="3">
        <v>3497.59</v>
      </c>
      <c r="F25" s="3">
        <v>4147.75</v>
      </c>
      <c r="G25" s="3">
        <v>3345.09</v>
      </c>
      <c r="H25" s="3">
        <f t="shared" si="3"/>
        <v>4577.4915789473689</v>
      </c>
      <c r="J25" s="12">
        <v>4850</v>
      </c>
      <c r="L25" s="2">
        <f t="shared" si="0"/>
        <v>3721.9343157894737</v>
      </c>
      <c r="M25" s="2">
        <f t="shared" si="1"/>
        <v>4074.2771929824562</v>
      </c>
    </row>
    <row r="26" spans="1:13" x14ac:dyDescent="0.25">
      <c r="A26" t="s">
        <v>15</v>
      </c>
      <c r="B26" t="s">
        <v>16</v>
      </c>
      <c r="C26" s="3">
        <v>16846.84</v>
      </c>
      <c r="D26" s="3">
        <v>14161.93</v>
      </c>
      <c r="E26" s="3">
        <v>24044.35</v>
      </c>
      <c r="F26" s="3">
        <v>21448.2</v>
      </c>
      <c r="G26" s="3">
        <v>25060.83</v>
      </c>
      <c r="H26" s="3">
        <f t="shared" si="3"/>
        <v>34293.76736842106</v>
      </c>
      <c r="J26" s="12">
        <v>35000</v>
      </c>
      <c r="L26" s="2">
        <f t="shared" si="0"/>
        <v>22159.017473684213</v>
      </c>
      <c r="M26" s="2">
        <f t="shared" si="1"/>
        <v>26595.43912280702</v>
      </c>
    </row>
    <row r="27" spans="1:13" x14ac:dyDescent="0.25">
      <c r="A27" t="s">
        <v>17</v>
      </c>
      <c r="B27" t="s">
        <v>18</v>
      </c>
      <c r="C27" s="3">
        <v>58.63</v>
      </c>
      <c r="D27" s="3">
        <v>56.29</v>
      </c>
      <c r="E27" s="3">
        <v>73.28</v>
      </c>
      <c r="F27" s="3">
        <v>74.239999999999995</v>
      </c>
      <c r="G27" s="3">
        <v>54.63</v>
      </c>
      <c r="H27" s="3">
        <f t="shared" si="3"/>
        <v>74.756842105263161</v>
      </c>
      <c r="J27" s="12">
        <v>75</v>
      </c>
      <c r="L27" s="2">
        <f t="shared" si="0"/>
        <v>67.439368421052635</v>
      </c>
      <c r="M27" s="2">
        <f t="shared" si="1"/>
        <v>74.092280701754376</v>
      </c>
    </row>
    <row r="28" spans="1:13" x14ac:dyDescent="0.25">
      <c r="A28" t="s">
        <v>19</v>
      </c>
      <c r="B28" t="s">
        <v>20</v>
      </c>
      <c r="C28" s="3">
        <v>10547.03</v>
      </c>
      <c r="D28" s="3">
        <v>-735.1</v>
      </c>
      <c r="E28" s="3">
        <v>-6111.02</v>
      </c>
      <c r="F28" s="3">
        <v>3624.82</v>
      </c>
      <c r="G28" s="3">
        <v>8495.02</v>
      </c>
      <c r="H28" s="3">
        <f t="shared" si="3"/>
        <v>11624.764210526315</v>
      </c>
      <c r="J28" s="12">
        <v>12000</v>
      </c>
      <c r="L28" s="2">
        <f t="shared" si="0"/>
        <v>3790.098842105263</v>
      </c>
      <c r="M28" s="2">
        <f t="shared" si="1"/>
        <v>3046.188070175438</v>
      </c>
    </row>
    <row r="29" spans="1:13" x14ac:dyDescent="0.25">
      <c r="A29" t="s">
        <v>100</v>
      </c>
      <c r="B29" t="s">
        <v>101</v>
      </c>
      <c r="C29" s="3">
        <v>771.05</v>
      </c>
      <c r="D29" s="3">
        <v>1114.5999999999999</v>
      </c>
      <c r="E29" s="3">
        <v>1192.6099999999999</v>
      </c>
      <c r="F29" s="3">
        <v>1566.09</v>
      </c>
      <c r="G29" s="3">
        <v>1145.57</v>
      </c>
      <c r="H29" s="3">
        <f t="shared" si="3"/>
        <v>1567.6221052631577</v>
      </c>
      <c r="J29" s="12">
        <v>1750</v>
      </c>
      <c r="L29" s="2">
        <f t="shared" si="0"/>
        <v>1242.3944210526315</v>
      </c>
      <c r="M29" s="2">
        <f t="shared" si="1"/>
        <v>1442.1073684210526</v>
      </c>
    </row>
    <row r="30" spans="1:13" x14ac:dyDescent="0.25">
      <c r="A30" t="s">
        <v>31</v>
      </c>
      <c r="B30" t="s">
        <v>32</v>
      </c>
      <c r="C30" s="3">
        <v>752.65</v>
      </c>
      <c r="D30" s="3">
        <v>668.63</v>
      </c>
      <c r="E30" s="3">
        <v>1377.08</v>
      </c>
      <c r="F30" s="3">
        <v>1644.32</v>
      </c>
      <c r="G30" s="3">
        <v>855</v>
      </c>
      <c r="H30" s="3">
        <f t="shared" si="3"/>
        <v>1170</v>
      </c>
      <c r="J30" s="12">
        <v>1200</v>
      </c>
      <c r="L30" s="2">
        <f t="shared" si="0"/>
        <v>1122.5360000000001</v>
      </c>
      <c r="M30" s="2">
        <f t="shared" si="1"/>
        <v>1397.1333333333332</v>
      </c>
    </row>
    <row r="31" spans="1:13" x14ac:dyDescent="0.25">
      <c r="A31" t="s">
        <v>23</v>
      </c>
      <c r="B31" t="s">
        <v>24</v>
      </c>
      <c r="C31" s="3">
        <v>52.89</v>
      </c>
      <c r="D31" s="3">
        <v>1629.67</v>
      </c>
      <c r="E31" s="3">
        <v>3677.67</v>
      </c>
      <c r="F31" s="3">
        <v>4948.3500000000004</v>
      </c>
      <c r="G31" s="3">
        <v>2272.6</v>
      </c>
      <c r="H31" s="3">
        <f t="shared" si="3"/>
        <v>3109.8736842105263</v>
      </c>
      <c r="J31" s="12">
        <v>3200</v>
      </c>
      <c r="L31" s="2">
        <f t="shared" si="0"/>
        <v>2683.6907368421057</v>
      </c>
      <c r="M31" s="2">
        <f t="shared" si="1"/>
        <v>3911.9645614035089</v>
      </c>
    </row>
    <row r="32" spans="1:13" x14ac:dyDescent="0.25">
      <c r="A32" t="s">
        <v>25</v>
      </c>
      <c r="B32" t="s">
        <v>26</v>
      </c>
      <c r="C32" s="3">
        <v>2984.98</v>
      </c>
      <c r="D32" s="3">
        <v>315.89999999999998</v>
      </c>
      <c r="E32" s="3">
        <v>0</v>
      </c>
      <c r="F32" s="3">
        <v>1250</v>
      </c>
      <c r="G32" s="3">
        <v>0</v>
      </c>
      <c r="H32" s="3">
        <f t="shared" si="3"/>
        <v>0</v>
      </c>
      <c r="J32" s="12">
        <v>500</v>
      </c>
      <c r="L32" s="2">
        <f t="shared" si="0"/>
        <v>910.17599999999982</v>
      </c>
      <c r="M32" s="2">
        <f t="shared" si="1"/>
        <v>416.66666666666669</v>
      </c>
    </row>
    <row r="33" spans="1:15" x14ac:dyDescent="0.25">
      <c r="A33" t="s">
        <v>805</v>
      </c>
      <c r="B33" t="s">
        <v>38</v>
      </c>
      <c r="C33" s="3">
        <v>0</v>
      </c>
      <c r="D33" s="3">
        <v>125.69</v>
      </c>
      <c r="E33" s="3">
        <v>0</v>
      </c>
      <c r="F33" s="3">
        <v>185.39</v>
      </c>
      <c r="G33" s="3">
        <v>37.08</v>
      </c>
      <c r="H33" s="3">
        <f t="shared" si="3"/>
        <v>50.741052631578945</v>
      </c>
      <c r="J33" s="12">
        <v>55</v>
      </c>
      <c r="L33" s="2">
        <f t="shared" si="0"/>
        <v>72.364210526315787</v>
      </c>
      <c r="M33" s="2">
        <f t="shared" si="1"/>
        <v>78.71035087719298</v>
      </c>
    </row>
    <row r="34" spans="1:15" x14ac:dyDescent="0.25">
      <c r="A34" t="s">
        <v>27</v>
      </c>
      <c r="B34" t="s">
        <v>28</v>
      </c>
      <c r="C34" s="3">
        <v>41.09</v>
      </c>
      <c r="D34" s="3">
        <v>41.9</v>
      </c>
      <c r="E34" s="3">
        <v>69.05</v>
      </c>
      <c r="F34" s="3">
        <v>125.76</v>
      </c>
      <c r="G34" s="3">
        <v>161.04</v>
      </c>
      <c r="H34" s="3">
        <f t="shared" si="3"/>
        <v>220.37052631578948</v>
      </c>
      <c r="J34" s="12">
        <v>225</v>
      </c>
      <c r="L34" s="2">
        <f t="shared" si="0"/>
        <v>99.634105263157906</v>
      </c>
      <c r="M34" s="2">
        <f t="shared" si="1"/>
        <v>138.39350877192982</v>
      </c>
    </row>
    <row r="35" spans="1:15" x14ac:dyDescent="0.25">
      <c r="A35" t="s">
        <v>1070</v>
      </c>
      <c r="B35" t="s">
        <v>61</v>
      </c>
      <c r="C35" s="3">
        <v>0</v>
      </c>
      <c r="D35" s="3">
        <v>0</v>
      </c>
      <c r="E35" s="3">
        <v>0</v>
      </c>
      <c r="F35" s="3">
        <v>0</v>
      </c>
      <c r="G35" s="3">
        <v>929.17</v>
      </c>
      <c r="H35" s="3">
        <f t="shared" si="3"/>
        <v>1271.4957894736842</v>
      </c>
      <c r="J35" s="12">
        <v>1350</v>
      </c>
      <c r="L35" s="2">
        <f t="shared" si="0"/>
        <v>254.29915789473685</v>
      </c>
      <c r="M35" s="2">
        <f t="shared" si="1"/>
        <v>423.83192982456143</v>
      </c>
    </row>
    <row r="36" spans="1:15" x14ac:dyDescent="0.25">
      <c r="A36" t="s">
        <v>102</v>
      </c>
      <c r="B36" t="s">
        <v>103</v>
      </c>
      <c r="C36" s="3">
        <v>276.60000000000002</v>
      </c>
      <c r="D36" s="3">
        <v>0</v>
      </c>
      <c r="E36" s="3">
        <v>0</v>
      </c>
      <c r="F36" s="3">
        <v>77.73</v>
      </c>
      <c r="G36" s="3">
        <v>88.8</v>
      </c>
      <c r="H36" s="7">
        <f>G36/9*12</f>
        <v>118.4</v>
      </c>
      <c r="J36" s="12">
        <v>125</v>
      </c>
      <c r="L36" s="2">
        <f t="shared" si="0"/>
        <v>94.546000000000006</v>
      </c>
      <c r="M36" s="2">
        <f t="shared" si="1"/>
        <v>65.376666666666665</v>
      </c>
    </row>
    <row r="37" spans="1:15" x14ac:dyDescent="0.25">
      <c r="A37" t="s">
        <v>65</v>
      </c>
      <c r="B37" t="s">
        <v>66</v>
      </c>
      <c r="C37" s="3">
        <v>2905.34</v>
      </c>
      <c r="D37" s="3">
        <v>3107.88</v>
      </c>
      <c r="E37" s="3">
        <v>4530.51</v>
      </c>
      <c r="F37" s="3">
        <v>4722.5600000000004</v>
      </c>
      <c r="G37" s="3">
        <v>3112.11</v>
      </c>
      <c r="H37" s="7">
        <f t="shared" ref="H37:H54" si="4">G37/9*12</f>
        <v>4149.4800000000005</v>
      </c>
      <c r="J37" s="12">
        <v>4500</v>
      </c>
      <c r="L37" s="2">
        <f t="shared" si="0"/>
        <v>3883.154</v>
      </c>
      <c r="M37" s="2">
        <f t="shared" si="1"/>
        <v>4467.5166666666673</v>
      </c>
    </row>
    <row r="38" spans="1:15" x14ac:dyDescent="0.25">
      <c r="A38" t="s">
        <v>104</v>
      </c>
      <c r="B38" t="s">
        <v>64</v>
      </c>
      <c r="C38" s="3">
        <v>300.60000000000002</v>
      </c>
      <c r="D38" s="3">
        <v>1382.19</v>
      </c>
      <c r="E38" s="3">
        <v>1889.19</v>
      </c>
      <c r="F38" s="3">
        <v>371.1</v>
      </c>
      <c r="G38" s="3">
        <v>333.47</v>
      </c>
      <c r="H38" s="7">
        <f t="shared" si="4"/>
        <v>444.62666666666672</v>
      </c>
      <c r="J38" s="12">
        <v>450</v>
      </c>
      <c r="L38" s="2">
        <f t="shared" si="0"/>
        <v>877.54133333333334</v>
      </c>
      <c r="M38" s="2">
        <f t="shared" si="1"/>
        <v>901.6388888888888</v>
      </c>
    </row>
    <row r="39" spans="1:15" x14ac:dyDescent="0.25">
      <c r="A39" t="s">
        <v>86</v>
      </c>
      <c r="B39" t="s">
        <v>87</v>
      </c>
      <c r="C39" s="3">
        <v>587.61</v>
      </c>
      <c r="D39" s="3">
        <v>621.86</v>
      </c>
      <c r="E39" s="3">
        <v>590.17999999999995</v>
      </c>
      <c r="F39" s="3">
        <v>574.55999999999995</v>
      </c>
      <c r="G39" s="3">
        <v>562.78</v>
      </c>
      <c r="H39" s="7">
        <f t="shared" si="4"/>
        <v>750.37333333333333</v>
      </c>
      <c r="J39" s="12">
        <v>750</v>
      </c>
      <c r="L39" s="2">
        <f t="shared" si="0"/>
        <v>624.91666666666674</v>
      </c>
      <c r="M39" s="2">
        <f t="shared" si="1"/>
        <v>638.37111111111108</v>
      </c>
    </row>
    <row r="40" spans="1:15" x14ac:dyDescent="0.25">
      <c r="A40" t="s">
        <v>639</v>
      </c>
      <c r="B40" t="s">
        <v>637</v>
      </c>
      <c r="C40" s="3">
        <v>295</v>
      </c>
      <c r="D40" s="3">
        <v>0</v>
      </c>
      <c r="E40" s="3">
        <v>778</v>
      </c>
      <c r="F40" s="3">
        <v>0</v>
      </c>
      <c r="G40" s="3">
        <v>0</v>
      </c>
      <c r="H40" s="7">
        <f t="shared" si="4"/>
        <v>0</v>
      </c>
      <c r="J40" s="12">
        <v>0</v>
      </c>
      <c r="L40" s="2">
        <f t="shared" si="0"/>
        <v>214.6</v>
      </c>
      <c r="M40" s="2">
        <f t="shared" si="1"/>
        <v>259.33333333333331</v>
      </c>
    </row>
    <row r="41" spans="1:15" x14ac:dyDescent="0.25">
      <c r="A41" t="s">
        <v>640</v>
      </c>
      <c r="B41" t="s">
        <v>633</v>
      </c>
      <c r="C41" s="3">
        <v>1320</v>
      </c>
      <c r="D41" s="3">
        <v>1400</v>
      </c>
      <c r="E41" s="3">
        <v>2280</v>
      </c>
      <c r="F41" s="3">
        <v>2430</v>
      </c>
      <c r="G41" s="3">
        <v>0</v>
      </c>
      <c r="H41" s="7">
        <v>3630</v>
      </c>
      <c r="J41" s="12">
        <v>3750</v>
      </c>
      <c r="L41" s="2">
        <f t="shared" si="0"/>
        <v>2212</v>
      </c>
      <c r="M41" s="2">
        <f t="shared" si="1"/>
        <v>2780</v>
      </c>
    </row>
    <row r="42" spans="1:15" x14ac:dyDescent="0.25">
      <c r="A42" t="s">
        <v>806</v>
      </c>
      <c r="B42" t="s">
        <v>630</v>
      </c>
      <c r="C42" s="3">
        <v>0</v>
      </c>
      <c r="D42" s="3">
        <v>117</v>
      </c>
      <c r="E42" s="3">
        <v>10.5</v>
      </c>
      <c r="F42" s="3">
        <v>225</v>
      </c>
      <c r="G42" s="3">
        <v>0</v>
      </c>
      <c r="H42" s="7">
        <f t="shared" si="4"/>
        <v>0</v>
      </c>
      <c r="J42" s="12">
        <v>0</v>
      </c>
      <c r="L42" s="2">
        <f t="shared" si="0"/>
        <v>70.5</v>
      </c>
      <c r="M42" s="2">
        <f t="shared" si="1"/>
        <v>78.5</v>
      </c>
    </row>
    <row r="43" spans="1:15" x14ac:dyDescent="0.25">
      <c r="A43" t="s">
        <v>807</v>
      </c>
      <c r="B43" t="s">
        <v>808</v>
      </c>
      <c r="C43" s="3">
        <v>0</v>
      </c>
      <c r="D43" s="3">
        <v>532</v>
      </c>
      <c r="E43" s="3">
        <v>0</v>
      </c>
      <c r="F43" s="3">
        <v>1064</v>
      </c>
      <c r="G43" s="3">
        <v>1606.1</v>
      </c>
      <c r="H43" s="7">
        <v>1606.1</v>
      </c>
      <c r="J43" s="12">
        <v>1500</v>
      </c>
      <c r="L43" s="2">
        <f t="shared" si="0"/>
        <v>640.41999999999996</v>
      </c>
      <c r="M43" s="2">
        <f t="shared" si="1"/>
        <v>890.0333333333333</v>
      </c>
    </row>
    <row r="44" spans="1:15" x14ac:dyDescent="0.25">
      <c r="A44" t="s">
        <v>966</v>
      </c>
      <c r="B44" t="s">
        <v>950</v>
      </c>
      <c r="C44" s="3">
        <v>0</v>
      </c>
      <c r="D44" s="3">
        <v>0</v>
      </c>
      <c r="E44" s="3">
        <v>990.6</v>
      </c>
      <c r="F44" s="3">
        <v>847.4</v>
      </c>
      <c r="G44" s="3">
        <v>869</v>
      </c>
      <c r="H44" s="7">
        <v>869</v>
      </c>
      <c r="J44" s="12">
        <v>1000</v>
      </c>
      <c r="L44" s="2">
        <f t="shared" si="0"/>
        <v>541.4</v>
      </c>
      <c r="M44" s="2">
        <f t="shared" si="1"/>
        <v>902.33333333333337</v>
      </c>
    </row>
    <row r="45" spans="1:15" x14ac:dyDescent="0.25">
      <c r="A45" t="s">
        <v>967</v>
      </c>
      <c r="B45" t="s">
        <v>484</v>
      </c>
      <c r="C45" s="3">
        <v>0</v>
      </c>
      <c r="D45" s="3">
        <v>0</v>
      </c>
      <c r="E45" s="3">
        <v>337.8</v>
      </c>
      <c r="F45" s="3">
        <v>1268.4000000000001</v>
      </c>
      <c r="G45" s="3">
        <v>1029.43</v>
      </c>
      <c r="H45" s="7">
        <f t="shared" si="4"/>
        <v>1372.5733333333335</v>
      </c>
      <c r="J45" s="12">
        <v>1500</v>
      </c>
      <c r="L45" s="2">
        <f t="shared" si="0"/>
        <v>595.75466666666671</v>
      </c>
      <c r="M45" s="2">
        <f t="shared" si="1"/>
        <v>992.92444444444448</v>
      </c>
    </row>
    <row r="46" spans="1:15" x14ac:dyDescent="0.25">
      <c r="A46" t="s">
        <v>809</v>
      </c>
      <c r="B46" t="s">
        <v>78</v>
      </c>
      <c r="C46" s="3">
        <v>0</v>
      </c>
      <c r="D46" s="3">
        <v>78</v>
      </c>
      <c r="E46" s="3">
        <v>353.17</v>
      </c>
      <c r="F46" s="3">
        <v>0</v>
      </c>
      <c r="G46" s="3">
        <v>0</v>
      </c>
      <c r="H46" s="7">
        <f t="shared" si="4"/>
        <v>0</v>
      </c>
      <c r="J46" s="12">
        <v>0</v>
      </c>
      <c r="L46" s="2">
        <f t="shared" si="0"/>
        <v>86.234000000000009</v>
      </c>
      <c r="M46" s="2">
        <f t="shared" si="1"/>
        <v>117.72333333333334</v>
      </c>
    </row>
    <row r="47" spans="1:15" x14ac:dyDescent="0.25">
      <c r="A47" t="s">
        <v>1053</v>
      </c>
      <c r="B47" t="s">
        <v>478</v>
      </c>
      <c r="C47" s="3">
        <v>0</v>
      </c>
      <c r="D47" s="3">
        <v>0</v>
      </c>
      <c r="E47" s="3">
        <v>0</v>
      </c>
      <c r="F47" s="3">
        <v>421.6</v>
      </c>
      <c r="G47" s="3">
        <v>357.2</v>
      </c>
      <c r="H47" s="7">
        <v>357.2</v>
      </c>
      <c r="J47" s="12">
        <v>400</v>
      </c>
      <c r="L47" s="2">
        <f t="shared" si="0"/>
        <v>155.76</v>
      </c>
      <c r="M47" s="2">
        <f t="shared" si="1"/>
        <v>259.59999999999997</v>
      </c>
      <c r="O47" s="2"/>
    </row>
    <row r="48" spans="1:15" x14ac:dyDescent="0.25">
      <c r="A48" t="s">
        <v>641</v>
      </c>
      <c r="B48" t="s">
        <v>288</v>
      </c>
      <c r="C48" s="3">
        <v>120</v>
      </c>
      <c r="D48" s="3">
        <v>168</v>
      </c>
      <c r="E48" s="3">
        <v>120</v>
      </c>
      <c r="F48" s="3">
        <v>0</v>
      </c>
      <c r="G48" s="3">
        <v>40.96</v>
      </c>
      <c r="H48" s="7">
        <f t="shared" si="4"/>
        <v>54.61333333333333</v>
      </c>
      <c r="J48" s="12">
        <v>75</v>
      </c>
      <c r="L48" s="2">
        <f t="shared" si="0"/>
        <v>92.522666666666666</v>
      </c>
      <c r="M48" s="2">
        <f t="shared" si="1"/>
        <v>58.204444444444448</v>
      </c>
    </row>
    <row r="49" spans="1:13" x14ac:dyDescent="0.25">
      <c r="A49" t="s">
        <v>94</v>
      </c>
      <c r="B49" t="s">
        <v>105</v>
      </c>
      <c r="C49" s="3">
        <v>0</v>
      </c>
      <c r="D49" s="3">
        <v>130.19999999999999</v>
      </c>
      <c r="E49" s="3">
        <v>184</v>
      </c>
      <c r="F49" s="3">
        <v>0</v>
      </c>
      <c r="G49" s="3">
        <v>0</v>
      </c>
      <c r="H49" s="7">
        <f t="shared" si="4"/>
        <v>0</v>
      </c>
      <c r="J49" s="12">
        <v>0</v>
      </c>
      <c r="L49" s="2">
        <f t="shared" si="0"/>
        <v>62.839999999999996</v>
      </c>
      <c r="M49" s="2">
        <f t="shared" si="1"/>
        <v>61.333333333333336</v>
      </c>
    </row>
    <row r="50" spans="1:13" x14ac:dyDescent="0.25">
      <c r="A50" t="s">
        <v>968</v>
      </c>
      <c r="B50" t="s">
        <v>522</v>
      </c>
      <c r="C50" s="3">
        <v>0</v>
      </c>
      <c r="D50" s="3">
        <v>0</v>
      </c>
      <c r="E50" s="3">
        <v>263.83999999999997</v>
      </c>
      <c r="F50" s="3">
        <v>2299.3200000000002</v>
      </c>
      <c r="G50" s="3">
        <v>109.25</v>
      </c>
      <c r="H50" s="7">
        <f t="shared" si="4"/>
        <v>145.66666666666669</v>
      </c>
      <c r="J50" s="12">
        <v>150</v>
      </c>
      <c r="L50" s="2">
        <f t="shared" si="0"/>
        <v>541.76533333333339</v>
      </c>
      <c r="M50" s="2">
        <f t="shared" si="1"/>
        <v>902.94222222222231</v>
      </c>
    </row>
    <row r="51" spans="1:13" x14ac:dyDescent="0.25">
      <c r="A51" t="s">
        <v>91</v>
      </c>
      <c r="B51" t="s">
        <v>89</v>
      </c>
      <c r="C51" s="3">
        <v>8641.4500000000007</v>
      </c>
      <c r="D51" s="3">
        <v>314.39999999999998</v>
      </c>
      <c r="E51" s="3">
        <v>330</v>
      </c>
      <c r="F51" s="3">
        <v>3719.52</v>
      </c>
      <c r="G51" s="3">
        <v>0</v>
      </c>
      <c r="H51" s="7">
        <v>5000</v>
      </c>
      <c r="J51" s="12">
        <v>5000</v>
      </c>
      <c r="L51" s="2">
        <f t="shared" si="0"/>
        <v>3601.0740000000005</v>
      </c>
      <c r="M51" s="2">
        <f t="shared" si="1"/>
        <v>3016.5066666666667</v>
      </c>
    </row>
    <row r="52" spans="1:13" x14ac:dyDescent="0.25">
      <c r="A52" t="s">
        <v>642</v>
      </c>
      <c r="B52" t="s">
        <v>130</v>
      </c>
      <c r="C52" s="3">
        <v>236.85</v>
      </c>
      <c r="D52" s="3">
        <f>0.18+120.12</f>
        <v>120.30000000000001</v>
      </c>
      <c r="E52" s="3">
        <v>0</v>
      </c>
      <c r="F52" s="3">
        <v>0</v>
      </c>
      <c r="G52" s="3">
        <v>0</v>
      </c>
      <c r="H52" s="7">
        <f t="shared" si="4"/>
        <v>0</v>
      </c>
      <c r="J52" s="12">
        <v>0</v>
      </c>
      <c r="L52" s="2">
        <f t="shared" si="0"/>
        <v>71.429999999999993</v>
      </c>
      <c r="M52" s="2">
        <f t="shared" si="1"/>
        <v>0</v>
      </c>
    </row>
    <row r="53" spans="1:13" x14ac:dyDescent="0.25">
      <c r="A53" t="s">
        <v>107</v>
      </c>
      <c r="B53" t="s">
        <v>106</v>
      </c>
      <c r="C53" s="3">
        <v>1537</v>
      </c>
      <c r="D53" s="3">
        <v>783.2</v>
      </c>
      <c r="E53" s="3">
        <v>1221.31</v>
      </c>
      <c r="F53" s="3">
        <v>1590.45</v>
      </c>
      <c r="G53" s="3">
        <v>2422.73</v>
      </c>
      <c r="H53" s="7">
        <f t="shared" si="4"/>
        <v>3230.3066666666664</v>
      </c>
      <c r="J53" s="12">
        <v>2500</v>
      </c>
      <c r="L53" s="2">
        <f t="shared" si="0"/>
        <v>1672.4533333333334</v>
      </c>
      <c r="M53" s="2">
        <f t="shared" si="1"/>
        <v>2014.0222222222221</v>
      </c>
    </row>
    <row r="54" spans="1:13" x14ac:dyDescent="0.25">
      <c r="A54" t="s">
        <v>965</v>
      </c>
      <c r="B54" t="s">
        <v>130</v>
      </c>
      <c r="C54" s="10">
        <v>0</v>
      </c>
      <c r="D54" s="10">
        <v>0</v>
      </c>
      <c r="E54" s="10">
        <v>100</v>
      </c>
      <c r="F54" s="10">
        <v>30.14</v>
      </c>
      <c r="G54" s="7">
        <v>100</v>
      </c>
      <c r="H54" s="10">
        <f t="shared" si="4"/>
        <v>133.33333333333331</v>
      </c>
      <c r="J54" s="19">
        <v>150</v>
      </c>
      <c r="L54" s="20">
        <f t="shared" si="0"/>
        <v>52.694666666666663</v>
      </c>
      <c r="M54" s="20">
        <f t="shared" si="1"/>
        <v>87.824444444444438</v>
      </c>
    </row>
    <row r="55" spans="1:13" hidden="1" x14ac:dyDescent="0.25">
      <c r="C55" s="3"/>
      <c r="D55" s="3"/>
      <c r="E55" s="3"/>
      <c r="F55" s="3"/>
      <c r="G55" s="4"/>
      <c r="H55" s="4"/>
      <c r="I55" s="22"/>
      <c r="J55" s="24"/>
      <c r="L55" s="2">
        <f t="shared" si="0"/>
        <v>0</v>
      </c>
      <c r="M55" s="2">
        <f t="shared" si="1"/>
        <v>0</v>
      </c>
    </row>
    <row r="56" spans="1:13" hidden="1" x14ac:dyDescent="0.25">
      <c r="B56" t="s">
        <v>426</v>
      </c>
      <c r="C56" s="3"/>
      <c r="D56" s="3"/>
      <c r="E56" s="3"/>
      <c r="F56" s="3"/>
      <c r="G56" s="4"/>
      <c r="H56" s="4"/>
      <c r="I56" s="22"/>
      <c r="J56" s="24"/>
      <c r="L56" s="2">
        <f t="shared" si="0"/>
        <v>0</v>
      </c>
      <c r="M56" s="2">
        <f t="shared" si="1"/>
        <v>0</v>
      </c>
    </row>
    <row r="57" spans="1:13" hidden="1" x14ac:dyDescent="0.25">
      <c r="A57" t="s">
        <v>67</v>
      </c>
      <c r="B57" t="s">
        <v>66</v>
      </c>
      <c r="C57" s="3">
        <v>0</v>
      </c>
      <c r="D57" s="3">
        <v>0</v>
      </c>
      <c r="E57" s="3">
        <v>0</v>
      </c>
      <c r="F57" s="3">
        <v>0</v>
      </c>
      <c r="G57" s="4"/>
      <c r="H57" s="4">
        <f>C57*2</f>
        <v>0</v>
      </c>
      <c r="I57" s="22"/>
      <c r="J57" s="23">
        <v>0</v>
      </c>
      <c r="L57" s="2">
        <f t="shared" si="0"/>
        <v>0</v>
      </c>
      <c r="M57" s="2">
        <f t="shared" si="1"/>
        <v>0</v>
      </c>
    </row>
    <row r="58" spans="1:13" hidden="1" x14ac:dyDescent="0.25">
      <c r="A58" t="s">
        <v>108</v>
      </c>
      <c r="B58" t="s">
        <v>64</v>
      </c>
      <c r="C58" s="3">
        <v>611.33000000000004</v>
      </c>
      <c r="D58" s="3">
        <v>0</v>
      </c>
      <c r="E58" s="3">
        <v>-576.4</v>
      </c>
      <c r="F58" s="3">
        <v>0</v>
      </c>
      <c r="G58" s="4"/>
      <c r="H58" s="4">
        <v>0</v>
      </c>
      <c r="I58" s="22"/>
      <c r="J58" s="23">
        <v>0</v>
      </c>
      <c r="L58" s="2">
        <f t="shared" si="0"/>
        <v>6.9860000000000131</v>
      </c>
      <c r="M58" s="2">
        <f t="shared" si="1"/>
        <v>-192.13333333333333</v>
      </c>
    </row>
    <row r="59" spans="1:13" hidden="1" x14ac:dyDescent="0.25">
      <c r="A59" t="s">
        <v>109</v>
      </c>
      <c r="B59" t="s">
        <v>89</v>
      </c>
      <c r="C59" s="3">
        <v>0</v>
      </c>
      <c r="D59" s="3">
        <v>0</v>
      </c>
      <c r="E59" s="3">
        <v>0</v>
      </c>
      <c r="F59" s="3">
        <v>0</v>
      </c>
      <c r="G59" s="4"/>
      <c r="H59" s="4">
        <f>C59*2</f>
        <v>0</v>
      </c>
      <c r="I59" s="22"/>
      <c r="J59" s="23">
        <v>0</v>
      </c>
      <c r="L59" s="2">
        <f t="shared" si="0"/>
        <v>0</v>
      </c>
      <c r="M59" s="2">
        <f t="shared" si="1"/>
        <v>0</v>
      </c>
    </row>
    <row r="60" spans="1:13" hidden="1" x14ac:dyDescent="0.25">
      <c r="A60" t="s">
        <v>129</v>
      </c>
      <c r="B60" t="s">
        <v>130</v>
      </c>
      <c r="C60" s="3">
        <v>0</v>
      </c>
      <c r="D60" s="3">
        <v>0</v>
      </c>
      <c r="E60" s="3">
        <v>0</v>
      </c>
      <c r="F60" s="3">
        <v>0</v>
      </c>
      <c r="G60" s="4"/>
      <c r="H60" s="4">
        <f>C60*2</f>
        <v>0</v>
      </c>
      <c r="I60" s="22"/>
      <c r="J60" s="23">
        <v>0</v>
      </c>
      <c r="L60" s="2">
        <f t="shared" si="0"/>
        <v>0</v>
      </c>
      <c r="M60" s="2">
        <f t="shared" si="1"/>
        <v>0</v>
      </c>
    </row>
    <row r="61" spans="1:13" hidden="1" x14ac:dyDescent="0.25">
      <c r="C61" s="3"/>
      <c r="D61" s="3"/>
      <c r="E61" s="3"/>
      <c r="F61" s="3"/>
      <c r="G61" s="4"/>
      <c r="H61" s="4"/>
      <c r="I61" s="22"/>
      <c r="J61" s="23"/>
      <c r="L61" s="2">
        <f t="shared" si="0"/>
        <v>0</v>
      </c>
      <c r="M61" s="2">
        <f t="shared" si="1"/>
        <v>0</v>
      </c>
    </row>
    <row r="62" spans="1:13" hidden="1" x14ac:dyDescent="0.25">
      <c r="B62" t="s">
        <v>427</v>
      </c>
      <c r="C62" s="3"/>
      <c r="D62" s="3"/>
      <c r="E62" s="3"/>
      <c r="F62" s="3"/>
      <c r="G62" s="4"/>
      <c r="H62" s="4"/>
      <c r="I62" s="22"/>
      <c r="J62" s="23"/>
      <c r="L62" s="2">
        <f t="shared" si="0"/>
        <v>0</v>
      </c>
      <c r="M62" s="2">
        <f t="shared" si="1"/>
        <v>0</v>
      </c>
    </row>
    <row r="63" spans="1:13" hidden="1" x14ac:dyDescent="0.25">
      <c r="A63" t="s">
        <v>73</v>
      </c>
      <c r="B63" t="s">
        <v>74</v>
      </c>
      <c r="C63" s="3">
        <v>851.55</v>
      </c>
      <c r="D63" s="3">
        <v>0</v>
      </c>
      <c r="E63" s="3">
        <v>0</v>
      </c>
      <c r="F63" s="3">
        <v>0</v>
      </c>
      <c r="G63" s="4"/>
      <c r="H63" s="4">
        <v>0</v>
      </c>
      <c r="I63" s="22"/>
      <c r="J63" s="23">
        <v>0</v>
      </c>
      <c r="L63" s="2">
        <f t="shared" si="0"/>
        <v>170.31</v>
      </c>
      <c r="M63" s="2">
        <f t="shared" si="1"/>
        <v>0</v>
      </c>
    </row>
    <row r="64" spans="1:13" hidden="1" x14ac:dyDescent="0.25">
      <c r="C64" s="3"/>
      <c r="D64" s="3"/>
      <c r="E64" s="3"/>
      <c r="F64" s="3"/>
      <c r="G64" s="4"/>
      <c r="H64" s="4"/>
      <c r="I64" s="22"/>
      <c r="J64" s="24"/>
      <c r="L64" s="2">
        <f t="shared" si="0"/>
        <v>0</v>
      </c>
      <c r="M64" s="2">
        <f t="shared" si="1"/>
        <v>0</v>
      </c>
    </row>
    <row r="65" spans="1:15" x14ac:dyDescent="0.25">
      <c r="C65" s="3">
        <f>SUM(C22:C54)</f>
        <v>80401.420000000013</v>
      </c>
      <c r="D65" s="3">
        <f t="shared" ref="D65:M65" si="5">SUM(D22:D54)</f>
        <v>62037.560000000005</v>
      </c>
      <c r="E65" s="3">
        <f t="shared" si="5"/>
        <v>82745.539999999979</v>
      </c>
      <c r="F65" s="3">
        <f t="shared" si="5"/>
        <v>104482.44000000002</v>
      </c>
      <c r="G65" s="3">
        <f t="shared" si="5"/>
        <v>91589.040000000023</v>
      </c>
      <c r="H65" s="3">
        <f t="shared" si="5"/>
        <v>132645.22385964915</v>
      </c>
      <c r="I65" s="3"/>
      <c r="J65" s="3">
        <f t="shared" si="5"/>
        <v>138060</v>
      </c>
      <c r="L65" s="3">
        <f t="shared" si="5"/>
        <v>92462.436771929802</v>
      </c>
      <c r="M65" s="3">
        <f t="shared" si="5"/>
        <v>106624.40128654971</v>
      </c>
    </row>
    <row r="66" spans="1:15" x14ac:dyDescent="0.25">
      <c r="B66" t="s">
        <v>791</v>
      </c>
      <c r="C66" s="3"/>
      <c r="D66" s="3"/>
      <c r="E66" s="3"/>
      <c r="F66" s="3"/>
      <c r="G66" s="3"/>
      <c r="H66" s="3"/>
      <c r="J66" s="30"/>
      <c r="L66" s="2"/>
      <c r="M66" s="2"/>
    </row>
    <row r="67" spans="1:15" x14ac:dyDescent="0.25">
      <c r="A67" t="s">
        <v>39</v>
      </c>
      <c r="B67" t="s">
        <v>22</v>
      </c>
      <c r="C67" s="3">
        <v>7098.09</v>
      </c>
      <c r="D67" s="3">
        <v>7513.26</v>
      </c>
      <c r="E67" s="3">
        <v>7090.42</v>
      </c>
      <c r="F67" s="3">
        <v>6734.62</v>
      </c>
      <c r="G67" s="3">
        <v>5189.72</v>
      </c>
      <c r="H67" s="3">
        <f>G67/19*26</f>
        <v>7101.7221052631585</v>
      </c>
      <c r="J67" s="12">
        <v>7225</v>
      </c>
      <c r="L67" s="2">
        <f t="shared" si="0"/>
        <v>7107.6224210526316</v>
      </c>
      <c r="M67" s="2">
        <f t="shared" si="1"/>
        <v>6975.5873684210528</v>
      </c>
    </row>
    <row r="68" spans="1:15" x14ac:dyDescent="0.25">
      <c r="A68" t="s">
        <v>40</v>
      </c>
      <c r="B68" t="s">
        <v>30</v>
      </c>
      <c r="C68" s="3">
        <v>1117.72</v>
      </c>
      <c r="D68" s="3">
        <v>154.93</v>
      </c>
      <c r="E68" s="3">
        <v>225.1</v>
      </c>
      <c r="F68" s="3">
        <v>201.86</v>
      </c>
      <c r="G68" s="3">
        <v>160.24</v>
      </c>
      <c r="H68" s="3">
        <f t="shared" ref="H68:H74" si="6">G68/19*26</f>
        <v>219.2757894736842</v>
      </c>
      <c r="J68" s="12">
        <v>225</v>
      </c>
      <c r="L68" s="2">
        <f t="shared" si="0"/>
        <v>383.77715789473683</v>
      </c>
      <c r="M68" s="2">
        <f t="shared" si="1"/>
        <v>215.41192982456141</v>
      </c>
    </row>
    <row r="69" spans="1:15" x14ac:dyDescent="0.25">
      <c r="A69" t="s">
        <v>41</v>
      </c>
      <c r="B69" t="s">
        <v>12</v>
      </c>
      <c r="C69" s="3">
        <v>0.99</v>
      </c>
      <c r="D69" s="3">
        <v>1.1299999999999999</v>
      </c>
      <c r="E69" s="3">
        <v>0.97</v>
      </c>
      <c r="F69" s="3">
        <v>0.76</v>
      </c>
      <c r="G69" s="3">
        <v>0</v>
      </c>
      <c r="H69" s="3">
        <f t="shared" si="6"/>
        <v>0</v>
      </c>
      <c r="J69" s="12">
        <v>1</v>
      </c>
      <c r="L69" s="2">
        <f t="shared" si="0"/>
        <v>0.76999999999999991</v>
      </c>
      <c r="M69" s="2">
        <f t="shared" si="1"/>
        <v>0.57666666666666666</v>
      </c>
    </row>
    <row r="70" spans="1:15" x14ac:dyDescent="0.25">
      <c r="A70" t="s">
        <v>42</v>
      </c>
      <c r="B70" t="s">
        <v>14</v>
      </c>
      <c r="C70" s="3">
        <v>619.54</v>
      </c>
      <c r="D70" s="3">
        <v>672.43</v>
      </c>
      <c r="E70" s="3">
        <v>544.46</v>
      </c>
      <c r="F70" s="3">
        <v>501.6</v>
      </c>
      <c r="G70" s="3">
        <v>401.77</v>
      </c>
      <c r="H70" s="3">
        <f t="shared" si="6"/>
        <v>549.79052631578952</v>
      </c>
      <c r="J70" s="12">
        <v>650</v>
      </c>
      <c r="L70" s="2">
        <f t="shared" si="0"/>
        <v>577.5641052631579</v>
      </c>
      <c r="M70" s="2">
        <f t="shared" si="1"/>
        <v>531.95017543859649</v>
      </c>
    </row>
    <row r="71" spans="1:15" x14ac:dyDescent="0.25">
      <c r="A71" t="s">
        <v>43</v>
      </c>
      <c r="B71" t="s">
        <v>16</v>
      </c>
      <c r="C71" s="3">
        <v>5545.01</v>
      </c>
      <c r="D71" s="3">
        <v>4658.3900000000003</v>
      </c>
      <c r="E71" s="3">
        <v>5018.16</v>
      </c>
      <c r="F71" s="3">
        <v>3727.56</v>
      </c>
      <c r="G71" s="3">
        <v>3821.35</v>
      </c>
      <c r="H71" s="3">
        <f t="shared" si="6"/>
        <v>5229.2157894736838</v>
      </c>
      <c r="J71" s="12">
        <v>5350</v>
      </c>
      <c r="L71" s="2">
        <f t="shared" si="0"/>
        <v>4835.6671578947371</v>
      </c>
      <c r="M71" s="2">
        <f t="shared" si="1"/>
        <v>4658.311929824561</v>
      </c>
    </row>
    <row r="72" spans="1:15" x14ac:dyDescent="0.25">
      <c r="A72" t="s">
        <v>44</v>
      </c>
      <c r="B72" t="s">
        <v>18</v>
      </c>
      <c r="C72" s="3">
        <v>12.84</v>
      </c>
      <c r="D72" s="3">
        <v>8.91</v>
      </c>
      <c r="E72" s="3">
        <v>10.050000000000001</v>
      </c>
      <c r="F72" s="3">
        <v>7.6</v>
      </c>
      <c r="G72" s="3">
        <v>6.93</v>
      </c>
      <c r="H72" s="3">
        <f t="shared" si="6"/>
        <v>9.4831578947368413</v>
      </c>
      <c r="J72" s="12">
        <v>10</v>
      </c>
      <c r="L72" s="2">
        <f t="shared" ref="L72:L132" si="7">(F72+C72+D72+E72+H72)/5</f>
        <v>9.7766315789473683</v>
      </c>
      <c r="M72" s="2">
        <f t="shared" ref="M72:M132" si="8">(E72+H72+F72)/3</f>
        <v>9.04438596491228</v>
      </c>
    </row>
    <row r="73" spans="1:15" x14ac:dyDescent="0.25">
      <c r="A73" t="s">
        <v>45</v>
      </c>
      <c r="B73" t="s">
        <v>20</v>
      </c>
      <c r="C73" s="3">
        <v>3466.15</v>
      </c>
      <c r="D73" s="3">
        <v>-489.07</v>
      </c>
      <c r="E73" s="3">
        <v>-1871.41</v>
      </c>
      <c r="F73" s="3">
        <v>956.94</v>
      </c>
      <c r="G73" s="3">
        <v>525.05999999999995</v>
      </c>
      <c r="H73" s="3">
        <f t="shared" si="6"/>
        <v>718.50315789473677</v>
      </c>
      <c r="J73" s="12">
        <v>725</v>
      </c>
      <c r="L73" s="2">
        <f t="shared" si="7"/>
        <v>556.22263157894736</v>
      </c>
      <c r="M73" s="2">
        <f t="shared" si="8"/>
        <v>-65.322280701754451</v>
      </c>
    </row>
    <row r="74" spans="1:15" x14ac:dyDescent="0.25">
      <c r="A74" t="s">
        <v>900</v>
      </c>
      <c r="B74" t="s">
        <v>857</v>
      </c>
      <c r="C74" s="3">
        <v>0</v>
      </c>
      <c r="D74" s="3">
        <v>182.38</v>
      </c>
      <c r="E74" s="3">
        <v>71.3</v>
      </c>
      <c r="F74" s="3">
        <v>66.19</v>
      </c>
      <c r="G74" s="3">
        <v>53.08</v>
      </c>
      <c r="H74" s="3">
        <f t="shared" si="6"/>
        <v>72.635789473684213</v>
      </c>
      <c r="J74" s="12">
        <v>75</v>
      </c>
      <c r="L74" s="2">
        <f t="shared" si="7"/>
        <v>78.501157894736849</v>
      </c>
      <c r="M74" s="2">
        <f t="shared" si="8"/>
        <v>70.041929824561407</v>
      </c>
      <c r="O74" s="2"/>
    </row>
    <row r="75" spans="1:15" x14ac:dyDescent="0.25">
      <c r="A75" t="s">
        <v>110</v>
      </c>
      <c r="B75" t="s">
        <v>96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J75" s="12">
        <v>0</v>
      </c>
      <c r="L75" s="2">
        <f t="shared" si="7"/>
        <v>0</v>
      </c>
      <c r="M75" s="2">
        <f t="shared" si="8"/>
        <v>0</v>
      </c>
    </row>
    <row r="76" spans="1:15" x14ac:dyDescent="0.25">
      <c r="A76" t="s">
        <v>90</v>
      </c>
      <c r="B76" t="s">
        <v>123</v>
      </c>
      <c r="C76" s="3">
        <v>952.62</v>
      </c>
      <c r="D76" s="3">
        <v>1276.4000000000001</v>
      </c>
      <c r="E76" s="3">
        <v>41.73</v>
      </c>
      <c r="F76" s="3">
        <v>0</v>
      </c>
      <c r="G76" s="3">
        <v>0</v>
      </c>
      <c r="H76" s="3">
        <v>0</v>
      </c>
      <c r="J76" s="12">
        <v>0</v>
      </c>
      <c r="L76" s="2">
        <f t="shared" si="7"/>
        <v>454.15</v>
      </c>
      <c r="M76" s="2">
        <f t="shared" si="8"/>
        <v>13.909999999999998</v>
      </c>
    </row>
    <row r="77" spans="1:15" x14ac:dyDescent="0.25">
      <c r="A77" t="s">
        <v>88</v>
      </c>
      <c r="B77" t="s">
        <v>89</v>
      </c>
      <c r="C77" s="3">
        <v>0</v>
      </c>
      <c r="D77" s="3">
        <v>8893.2900000000009</v>
      </c>
      <c r="E77" s="3">
        <v>8510.85</v>
      </c>
      <c r="F77" s="3">
        <v>0</v>
      </c>
      <c r="G77" s="3">
        <v>0</v>
      </c>
      <c r="H77" s="3">
        <v>0</v>
      </c>
      <c r="J77" s="12">
        <v>0</v>
      </c>
      <c r="L77" s="2">
        <f t="shared" si="7"/>
        <v>3480.828</v>
      </c>
      <c r="M77" s="2">
        <f t="shared" si="8"/>
        <v>2836.9500000000003</v>
      </c>
    </row>
    <row r="78" spans="1:15" x14ac:dyDescent="0.25">
      <c r="A78" t="s">
        <v>651</v>
      </c>
      <c r="B78" t="s">
        <v>93</v>
      </c>
      <c r="C78" s="3">
        <v>851.55</v>
      </c>
      <c r="D78" s="3">
        <v>0</v>
      </c>
      <c r="E78" s="3">
        <v>0</v>
      </c>
      <c r="F78" s="3">
        <v>0</v>
      </c>
      <c r="G78" s="3">
        <v>610</v>
      </c>
      <c r="H78" s="3">
        <f>G78/9*12</f>
        <v>813.33333333333326</v>
      </c>
      <c r="J78" s="12">
        <v>0</v>
      </c>
      <c r="L78" s="2">
        <f t="shared" si="7"/>
        <v>332.97666666666663</v>
      </c>
      <c r="M78" s="2">
        <f t="shared" si="8"/>
        <v>271.11111111111109</v>
      </c>
    </row>
    <row r="79" spans="1:15" x14ac:dyDescent="0.25">
      <c r="A79" t="s">
        <v>991</v>
      </c>
      <c r="B79" t="s">
        <v>85</v>
      </c>
      <c r="C79" s="10">
        <v>1640</v>
      </c>
      <c r="D79" s="10">
        <v>2590</v>
      </c>
      <c r="E79" s="10">
        <v>3320</v>
      </c>
      <c r="F79" s="10">
        <v>1800</v>
      </c>
      <c r="G79" s="10">
        <v>2757</v>
      </c>
      <c r="H79" s="10">
        <f>G79/9*12</f>
        <v>3676</v>
      </c>
      <c r="J79" s="19">
        <v>4000</v>
      </c>
      <c r="L79" s="20">
        <f t="shared" si="7"/>
        <v>2605.1999999999998</v>
      </c>
      <c r="M79" s="20">
        <f t="shared" si="8"/>
        <v>2932</v>
      </c>
    </row>
    <row r="80" spans="1:15" x14ac:dyDescent="0.25">
      <c r="C80" s="3">
        <f>SUM(C67:C79)</f>
        <v>21304.51</v>
      </c>
      <c r="D80" s="3">
        <f t="shared" ref="D80:M80" si="9">SUM(D67:D79)</f>
        <v>25462.05</v>
      </c>
      <c r="E80" s="3">
        <f t="shared" si="9"/>
        <v>22961.629999999997</v>
      </c>
      <c r="F80" s="3">
        <f t="shared" si="9"/>
        <v>13997.130000000001</v>
      </c>
      <c r="G80" s="3">
        <f t="shared" si="9"/>
        <v>13525.15</v>
      </c>
      <c r="H80" s="3">
        <f t="shared" si="9"/>
        <v>18389.959649122808</v>
      </c>
      <c r="I80" s="3"/>
      <c r="J80" s="3">
        <f t="shared" si="9"/>
        <v>18261</v>
      </c>
      <c r="L80" s="3">
        <f t="shared" si="9"/>
        <v>20423.055929824561</v>
      </c>
      <c r="M80" s="3">
        <f t="shared" si="9"/>
        <v>18449.573216374272</v>
      </c>
    </row>
    <row r="81" spans="1:15" x14ac:dyDescent="0.25">
      <c r="C81" s="3"/>
      <c r="D81" s="3"/>
      <c r="E81" s="3"/>
      <c r="F81" s="3"/>
      <c r="G81" s="3"/>
      <c r="H81" s="3"/>
      <c r="J81" s="30"/>
      <c r="L81" s="2"/>
      <c r="M81" s="2"/>
    </row>
    <row r="82" spans="1:15" x14ac:dyDescent="0.25">
      <c r="B82" t="s">
        <v>792</v>
      </c>
      <c r="C82" s="3"/>
      <c r="D82" s="3"/>
      <c r="E82" s="3"/>
      <c r="F82" s="3"/>
      <c r="G82" s="3"/>
      <c r="H82" s="3"/>
      <c r="J82" s="30"/>
      <c r="L82" s="2"/>
      <c r="M82" s="2"/>
    </row>
    <row r="83" spans="1:15" x14ac:dyDescent="0.25">
      <c r="A83" t="s">
        <v>35</v>
      </c>
      <c r="B83" t="s">
        <v>22</v>
      </c>
      <c r="C83" s="3">
        <v>13252.23</v>
      </c>
      <c r="D83" s="3">
        <v>19963.34</v>
      </c>
      <c r="E83" s="3">
        <v>20919.37</v>
      </c>
      <c r="F83" s="3">
        <v>25114.400000000001</v>
      </c>
      <c r="G83" s="3">
        <v>31690.65</v>
      </c>
      <c r="H83" s="3">
        <f>G83/19*26</f>
        <v>43366.152631578952</v>
      </c>
      <c r="J83" s="12">
        <v>45975</v>
      </c>
      <c r="L83" s="2">
        <f t="shared" si="7"/>
        <v>24523.098526315789</v>
      </c>
      <c r="M83" s="2">
        <f t="shared" si="8"/>
        <v>29799.974210526318</v>
      </c>
    </row>
    <row r="84" spans="1:15" x14ac:dyDescent="0.25">
      <c r="A84" t="s">
        <v>51</v>
      </c>
      <c r="B84" t="s">
        <v>30</v>
      </c>
      <c r="C84" s="3">
        <v>644.98</v>
      </c>
      <c r="D84" s="3">
        <v>458.74</v>
      </c>
      <c r="E84" s="3">
        <v>737.95</v>
      </c>
      <c r="F84" s="3">
        <v>779.95</v>
      </c>
      <c r="G84" s="3">
        <v>871.6</v>
      </c>
      <c r="H84" s="3">
        <f t="shared" ref="H84:H97" si="10">G84/19*26</f>
        <v>1192.7157894736843</v>
      </c>
      <c r="J84" s="12">
        <v>1200</v>
      </c>
      <c r="L84" s="2">
        <f t="shared" si="7"/>
        <v>762.86715789473681</v>
      </c>
      <c r="M84" s="2">
        <f t="shared" si="8"/>
        <v>903.53859649122808</v>
      </c>
    </row>
    <row r="85" spans="1:15" x14ac:dyDescent="0.25">
      <c r="A85" t="s">
        <v>53</v>
      </c>
      <c r="B85" t="s">
        <v>12</v>
      </c>
      <c r="C85" s="3">
        <v>1.29</v>
      </c>
      <c r="D85" s="3">
        <v>2.29</v>
      </c>
      <c r="E85" s="3">
        <v>4.08</v>
      </c>
      <c r="F85" s="3">
        <v>1.43</v>
      </c>
      <c r="G85" s="3">
        <v>0</v>
      </c>
      <c r="H85" s="3">
        <f t="shared" si="10"/>
        <v>0</v>
      </c>
      <c r="J85" s="12">
        <v>5</v>
      </c>
      <c r="L85" s="2">
        <f t="shared" si="7"/>
        <v>1.8180000000000001</v>
      </c>
      <c r="M85" s="2">
        <f t="shared" si="8"/>
        <v>1.8366666666666667</v>
      </c>
      <c r="O85" s="2"/>
    </row>
    <row r="86" spans="1:15" x14ac:dyDescent="0.25">
      <c r="A86" t="s">
        <v>54</v>
      </c>
      <c r="B86" t="s">
        <v>14</v>
      </c>
      <c r="C86" s="3">
        <v>1411.36</v>
      </c>
      <c r="D86" s="3">
        <v>1921.84</v>
      </c>
      <c r="E86" s="3">
        <v>2070.7199999999998</v>
      </c>
      <c r="F86" s="3">
        <v>2365.63</v>
      </c>
      <c r="G86" s="3">
        <v>2798.51</v>
      </c>
      <c r="H86" s="3">
        <f t="shared" si="10"/>
        <v>3829.5400000000004</v>
      </c>
      <c r="J86" s="12">
        <v>4250</v>
      </c>
      <c r="L86" s="2">
        <f t="shared" si="7"/>
        <v>2319.8180000000002</v>
      </c>
      <c r="M86" s="2">
        <f t="shared" si="8"/>
        <v>2755.2966666666666</v>
      </c>
    </row>
    <row r="87" spans="1:15" x14ac:dyDescent="0.25">
      <c r="A87" t="s">
        <v>55</v>
      </c>
      <c r="B87" t="s">
        <v>16</v>
      </c>
      <c r="C87" s="3">
        <v>9726.19</v>
      </c>
      <c r="D87" s="3">
        <v>18377.21</v>
      </c>
      <c r="E87" s="3">
        <v>18274.07</v>
      </c>
      <c r="F87" s="3">
        <v>13208.86</v>
      </c>
      <c r="G87" s="3">
        <v>18538.09</v>
      </c>
      <c r="H87" s="3">
        <f t="shared" si="10"/>
        <v>25367.912631578947</v>
      </c>
      <c r="J87" s="12">
        <v>25500</v>
      </c>
      <c r="L87" s="2">
        <f t="shared" si="7"/>
        <v>16990.848526315789</v>
      </c>
      <c r="M87" s="2">
        <f t="shared" si="8"/>
        <v>18950.280877192981</v>
      </c>
    </row>
    <row r="88" spans="1:15" x14ac:dyDescent="0.25">
      <c r="A88" t="s">
        <v>56</v>
      </c>
      <c r="B88" t="s">
        <v>18</v>
      </c>
      <c r="C88" s="3">
        <v>29.09</v>
      </c>
      <c r="D88" s="3">
        <v>34.909999999999997</v>
      </c>
      <c r="E88" s="3">
        <v>42.6</v>
      </c>
      <c r="F88" s="3">
        <v>43.32</v>
      </c>
      <c r="G88" s="3">
        <v>49.08</v>
      </c>
      <c r="H88" s="3">
        <f t="shared" si="10"/>
        <v>67.162105263157883</v>
      </c>
      <c r="J88" s="12">
        <v>75</v>
      </c>
      <c r="L88" s="2">
        <f t="shared" si="7"/>
        <v>43.416421052631577</v>
      </c>
      <c r="M88" s="2">
        <f t="shared" si="8"/>
        <v>51.027368421052621</v>
      </c>
    </row>
    <row r="89" spans="1:15" x14ac:dyDescent="0.25">
      <c r="A89" t="s">
        <v>33</v>
      </c>
      <c r="B89" t="s">
        <v>20</v>
      </c>
      <c r="C89" s="3">
        <v>7907.6</v>
      </c>
      <c r="D89" s="3">
        <v>-1292.53</v>
      </c>
      <c r="E89" s="3">
        <v>-6108.43</v>
      </c>
      <c r="F89" s="3">
        <v>3170.86</v>
      </c>
      <c r="G89" s="3">
        <v>11349.3</v>
      </c>
      <c r="H89" s="3">
        <f t="shared" si="10"/>
        <v>15530.621052631577</v>
      </c>
      <c r="J89" s="12">
        <v>16000</v>
      </c>
      <c r="L89" s="2">
        <f t="shared" si="7"/>
        <v>3841.6242105263154</v>
      </c>
      <c r="M89" s="2">
        <f t="shared" si="8"/>
        <v>4197.6836842105258</v>
      </c>
    </row>
    <row r="90" spans="1:15" x14ac:dyDescent="0.25">
      <c r="A90" t="s">
        <v>810</v>
      </c>
      <c r="B90" s="6" t="s">
        <v>101</v>
      </c>
      <c r="C90" s="3">
        <v>0</v>
      </c>
      <c r="D90" s="3">
        <v>161.55000000000001</v>
      </c>
      <c r="E90" s="3">
        <v>517.9</v>
      </c>
      <c r="F90" s="3">
        <v>840.64</v>
      </c>
      <c r="G90" s="3">
        <v>1234.99</v>
      </c>
      <c r="H90" s="3">
        <f t="shared" si="10"/>
        <v>1689.9863157894738</v>
      </c>
      <c r="J90" s="12">
        <v>1750</v>
      </c>
      <c r="L90" s="2">
        <f t="shared" si="7"/>
        <v>642.01526315789476</v>
      </c>
      <c r="M90" s="2">
        <f t="shared" si="8"/>
        <v>1016.1754385964913</v>
      </c>
    </row>
    <row r="91" spans="1:15" x14ac:dyDescent="0.25">
      <c r="A91" t="s">
        <v>901</v>
      </c>
      <c r="B91" s="6" t="s">
        <v>857</v>
      </c>
      <c r="C91" s="3">
        <v>0</v>
      </c>
      <c r="D91" s="3">
        <v>484.03</v>
      </c>
      <c r="E91" s="3">
        <v>260.74</v>
      </c>
      <c r="F91" s="3">
        <v>296.17</v>
      </c>
      <c r="G91" s="3">
        <v>367.44</v>
      </c>
      <c r="H91" s="3">
        <f t="shared" si="10"/>
        <v>502.81263157894739</v>
      </c>
      <c r="J91" s="12">
        <v>500</v>
      </c>
      <c r="L91" s="2">
        <f t="shared" si="7"/>
        <v>308.75052631578944</v>
      </c>
      <c r="M91" s="2">
        <f t="shared" si="8"/>
        <v>353.24087719298245</v>
      </c>
    </row>
    <row r="92" spans="1:15" x14ac:dyDescent="0.25">
      <c r="A92" t="s">
        <v>643</v>
      </c>
      <c r="B92" t="s">
        <v>32</v>
      </c>
      <c r="C92" s="3">
        <v>980.67</v>
      </c>
      <c r="D92" s="3">
        <v>1041.1300000000001</v>
      </c>
      <c r="E92" s="3">
        <v>1236.7</v>
      </c>
      <c r="F92" s="3">
        <v>1052.5</v>
      </c>
      <c r="G92" s="3">
        <v>748.5</v>
      </c>
      <c r="H92" s="3">
        <f t="shared" si="10"/>
        <v>1024.2631578947367</v>
      </c>
      <c r="J92" s="12">
        <v>1025</v>
      </c>
      <c r="L92" s="2">
        <f t="shared" si="7"/>
        <v>1067.0526315789473</v>
      </c>
      <c r="M92" s="2">
        <f t="shared" si="8"/>
        <v>1104.4877192982456</v>
      </c>
    </row>
    <row r="93" spans="1:15" x14ac:dyDescent="0.25">
      <c r="A93" t="s">
        <v>650</v>
      </c>
      <c r="B93" t="s">
        <v>49</v>
      </c>
      <c r="C93" s="3">
        <v>861</v>
      </c>
      <c r="D93" s="3">
        <v>380.5</v>
      </c>
      <c r="E93" s="3">
        <v>393.96</v>
      </c>
      <c r="F93" s="3">
        <v>755.2</v>
      </c>
      <c r="G93" s="3">
        <v>540.69000000000005</v>
      </c>
      <c r="H93" s="3">
        <f t="shared" si="10"/>
        <v>739.89157894736854</v>
      </c>
      <c r="J93" s="12">
        <v>750</v>
      </c>
      <c r="L93" s="2">
        <f t="shared" si="7"/>
        <v>626.1103157894737</v>
      </c>
      <c r="M93" s="2">
        <f t="shared" si="8"/>
        <v>629.68385964912284</v>
      </c>
    </row>
    <row r="94" spans="1:15" x14ac:dyDescent="0.25">
      <c r="A94" t="s">
        <v>646</v>
      </c>
      <c r="B94" t="s">
        <v>24</v>
      </c>
      <c r="C94" s="3">
        <v>2458.5300000000002</v>
      </c>
      <c r="D94" s="3">
        <v>2730.15</v>
      </c>
      <c r="E94" s="3">
        <v>3634.88</v>
      </c>
      <c r="F94" s="3">
        <v>3991.83</v>
      </c>
      <c r="G94" s="3">
        <v>2698.6</v>
      </c>
      <c r="H94" s="3">
        <f t="shared" si="10"/>
        <v>3692.8210526315788</v>
      </c>
      <c r="J94" s="12">
        <v>3750</v>
      </c>
      <c r="L94" s="2">
        <f t="shared" si="7"/>
        <v>3301.6422105263155</v>
      </c>
      <c r="M94" s="2">
        <f t="shared" si="8"/>
        <v>3773.1770175438596</v>
      </c>
    </row>
    <row r="95" spans="1:15" x14ac:dyDescent="0.25">
      <c r="A95" t="s">
        <v>644</v>
      </c>
      <c r="B95" t="s">
        <v>26</v>
      </c>
      <c r="C95" s="3">
        <v>152.65</v>
      </c>
      <c r="D95" s="3">
        <v>116.77</v>
      </c>
      <c r="E95" s="3">
        <v>165.56</v>
      </c>
      <c r="F95" s="3">
        <v>83.68</v>
      </c>
      <c r="G95" s="3">
        <v>64</v>
      </c>
      <c r="H95" s="3">
        <f t="shared" si="10"/>
        <v>87.578947368421041</v>
      </c>
      <c r="J95" s="12">
        <v>100</v>
      </c>
      <c r="L95" s="2">
        <f t="shared" si="7"/>
        <v>121.24778947368422</v>
      </c>
      <c r="M95" s="2">
        <f t="shared" si="8"/>
        <v>112.27298245614035</v>
      </c>
    </row>
    <row r="96" spans="1:15" x14ac:dyDescent="0.25">
      <c r="A96" t="s">
        <v>645</v>
      </c>
      <c r="B96" t="s">
        <v>38</v>
      </c>
      <c r="C96" s="3">
        <v>34.049999999999997</v>
      </c>
      <c r="D96" s="3">
        <v>80.760000000000005</v>
      </c>
      <c r="E96" s="3">
        <v>69.13</v>
      </c>
      <c r="F96" s="3">
        <v>92.58</v>
      </c>
      <c r="G96" s="3">
        <v>0</v>
      </c>
      <c r="H96" s="3">
        <f t="shared" si="10"/>
        <v>0</v>
      </c>
      <c r="J96" s="12">
        <v>100</v>
      </c>
      <c r="L96" s="2">
        <f t="shared" si="7"/>
        <v>55.303999999999995</v>
      </c>
      <c r="M96" s="2">
        <f t="shared" si="8"/>
        <v>53.903333333333329</v>
      </c>
    </row>
    <row r="97" spans="1:13" x14ac:dyDescent="0.25">
      <c r="A97" t="s">
        <v>647</v>
      </c>
      <c r="B97" t="s">
        <v>28</v>
      </c>
      <c r="C97" s="3">
        <v>121.97</v>
      </c>
      <c r="D97" s="3">
        <v>84.9</v>
      </c>
      <c r="E97" s="3">
        <v>149.19999999999999</v>
      </c>
      <c r="F97" s="3">
        <v>97.8</v>
      </c>
      <c r="G97" s="3">
        <v>88.57</v>
      </c>
      <c r="H97" s="3">
        <f t="shared" si="10"/>
        <v>121.20105263157893</v>
      </c>
      <c r="J97" s="12">
        <v>150</v>
      </c>
      <c r="L97" s="2">
        <f t="shared" si="7"/>
        <v>115.01421052631576</v>
      </c>
      <c r="M97" s="2">
        <f t="shared" si="8"/>
        <v>122.73368421052631</v>
      </c>
    </row>
    <row r="98" spans="1:13" x14ac:dyDescent="0.25">
      <c r="A98" t="s">
        <v>648</v>
      </c>
      <c r="B98" t="s">
        <v>128</v>
      </c>
      <c r="C98" s="3">
        <v>190.72</v>
      </c>
      <c r="D98" s="3">
        <v>371.71</v>
      </c>
      <c r="E98" s="3">
        <v>311.32</v>
      </c>
      <c r="F98" s="3">
        <v>76.09</v>
      </c>
      <c r="G98" s="3">
        <v>0</v>
      </c>
      <c r="H98" s="3">
        <f>G98/9*12</f>
        <v>0</v>
      </c>
      <c r="J98" s="12">
        <v>100</v>
      </c>
      <c r="L98" s="2">
        <f t="shared" si="7"/>
        <v>189.96799999999999</v>
      </c>
      <c r="M98" s="2">
        <f t="shared" si="8"/>
        <v>129.13666666666666</v>
      </c>
    </row>
    <row r="99" spans="1:13" x14ac:dyDescent="0.25">
      <c r="A99" t="s">
        <v>649</v>
      </c>
      <c r="B99" t="s">
        <v>61</v>
      </c>
      <c r="C99" s="3">
        <v>606.11</v>
      </c>
      <c r="D99" s="3">
        <v>588.91</v>
      </c>
      <c r="E99" s="3">
        <v>528.54</v>
      </c>
      <c r="F99" s="3">
        <v>448.68</v>
      </c>
      <c r="G99" s="3">
        <v>698.94</v>
      </c>
      <c r="H99" s="3">
        <v>698.94</v>
      </c>
      <c r="J99" s="12">
        <v>500</v>
      </c>
      <c r="L99" s="2">
        <f t="shared" si="7"/>
        <v>574.23599999999999</v>
      </c>
      <c r="M99" s="2">
        <f t="shared" si="8"/>
        <v>558.72</v>
      </c>
    </row>
    <row r="100" spans="1:13" x14ac:dyDescent="0.25">
      <c r="A100" t="s">
        <v>63</v>
      </c>
      <c r="B100" t="s">
        <v>64</v>
      </c>
      <c r="C100" s="3">
        <v>4389.96</v>
      </c>
      <c r="D100" s="3">
        <v>5224.9799999999996</v>
      </c>
      <c r="E100" s="3">
        <v>7140.71</v>
      </c>
      <c r="F100" s="3">
        <v>2790.29</v>
      </c>
      <c r="G100" s="3">
        <v>2053.73</v>
      </c>
      <c r="H100" s="3">
        <f t="shared" ref="H100:H111" si="11">G100/9*12</f>
        <v>2738.3066666666668</v>
      </c>
      <c r="J100" s="12">
        <v>3500</v>
      </c>
      <c r="L100" s="2">
        <f t="shared" si="7"/>
        <v>4456.8493333333336</v>
      </c>
      <c r="M100" s="2">
        <f t="shared" si="8"/>
        <v>4223.1022222222227</v>
      </c>
    </row>
    <row r="101" spans="1:13" x14ac:dyDescent="0.25">
      <c r="A101" t="s">
        <v>69</v>
      </c>
      <c r="B101" t="s">
        <v>70</v>
      </c>
      <c r="C101" s="3">
        <v>669.47</v>
      </c>
      <c r="D101" s="3">
        <v>55.13</v>
      </c>
      <c r="E101" s="3">
        <v>645.21</v>
      </c>
      <c r="F101" s="3">
        <v>932.22</v>
      </c>
      <c r="G101" s="3">
        <v>0</v>
      </c>
      <c r="H101" s="3">
        <f t="shared" si="11"/>
        <v>0</v>
      </c>
      <c r="J101" s="12">
        <v>1050</v>
      </c>
      <c r="L101" s="2">
        <f t="shared" si="7"/>
        <v>460.40600000000006</v>
      </c>
      <c r="M101" s="2">
        <f t="shared" si="8"/>
        <v>525.81000000000006</v>
      </c>
    </row>
    <row r="102" spans="1:13" x14ac:dyDescent="0.25">
      <c r="A102" t="s">
        <v>95</v>
      </c>
      <c r="B102" t="s">
        <v>96</v>
      </c>
      <c r="C102" s="3">
        <v>2581.62</v>
      </c>
      <c r="D102" s="3">
        <v>12275.69</v>
      </c>
      <c r="E102" s="3">
        <v>16519.79</v>
      </c>
      <c r="F102" s="3">
        <v>24333.31</v>
      </c>
      <c r="G102" s="3">
        <v>24458.5</v>
      </c>
      <c r="H102" s="3">
        <f>G102/8*12</f>
        <v>36687.75</v>
      </c>
      <c r="J102" s="12">
        <v>37500</v>
      </c>
      <c r="L102" s="2">
        <f t="shared" si="7"/>
        <v>18479.632000000001</v>
      </c>
      <c r="M102" s="2">
        <f t="shared" si="8"/>
        <v>25846.95</v>
      </c>
    </row>
    <row r="103" spans="1:13" x14ac:dyDescent="0.25">
      <c r="A103" t="s">
        <v>71</v>
      </c>
      <c r="B103" t="s">
        <v>72</v>
      </c>
      <c r="C103" s="3">
        <v>0</v>
      </c>
      <c r="D103" s="3">
        <v>0</v>
      </c>
      <c r="E103" s="3">
        <v>563.26</v>
      </c>
      <c r="F103" s="3">
        <v>0</v>
      </c>
      <c r="G103" s="3">
        <v>0</v>
      </c>
      <c r="H103" s="3">
        <f t="shared" si="11"/>
        <v>0</v>
      </c>
      <c r="J103" s="12">
        <v>0</v>
      </c>
      <c r="L103" s="2">
        <f t="shared" si="7"/>
        <v>112.652</v>
      </c>
      <c r="M103" s="2">
        <f t="shared" si="8"/>
        <v>187.75333333333333</v>
      </c>
    </row>
    <row r="104" spans="1:13" x14ac:dyDescent="0.25">
      <c r="A104" t="s">
        <v>75</v>
      </c>
      <c r="B104" t="s">
        <v>76</v>
      </c>
      <c r="C104" s="3">
        <v>1975</v>
      </c>
      <c r="D104" s="3">
        <v>22625</v>
      </c>
      <c r="E104" s="3">
        <v>2325</v>
      </c>
      <c r="F104" s="3">
        <v>0</v>
      </c>
      <c r="G104" s="3">
        <v>1992</v>
      </c>
      <c r="H104" s="3">
        <f t="shared" si="11"/>
        <v>2656</v>
      </c>
      <c r="J104" s="12">
        <v>2750</v>
      </c>
      <c r="L104" s="2">
        <f t="shared" si="7"/>
        <v>5916.2</v>
      </c>
      <c r="M104" s="2">
        <f t="shared" si="8"/>
        <v>1660.3333333333333</v>
      </c>
    </row>
    <row r="105" spans="1:13" x14ac:dyDescent="0.25">
      <c r="A105" t="s">
        <v>969</v>
      </c>
      <c r="B105" t="s">
        <v>78</v>
      </c>
      <c r="C105" s="3">
        <v>0</v>
      </c>
      <c r="D105" s="3">
        <v>0</v>
      </c>
      <c r="E105" s="3">
        <v>110.88</v>
      </c>
      <c r="F105" s="3">
        <v>4287.45</v>
      </c>
      <c r="G105" s="3">
        <v>0</v>
      </c>
      <c r="H105" s="3">
        <f t="shared" si="11"/>
        <v>0</v>
      </c>
      <c r="J105" s="12">
        <v>0</v>
      </c>
      <c r="L105" s="2">
        <f t="shared" si="7"/>
        <v>879.66599999999994</v>
      </c>
      <c r="M105" s="2">
        <f t="shared" si="8"/>
        <v>1466.11</v>
      </c>
    </row>
    <row r="106" spans="1:13" x14ac:dyDescent="0.25">
      <c r="A106" t="s">
        <v>77</v>
      </c>
      <c r="B106" t="s">
        <v>78</v>
      </c>
      <c r="C106" s="3">
        <v>1396.35</v>
      </c>
      <c r="D106" s="3">
        <f>81+1970.55</f>
        <v>2051.5500000000002</v>
      </c>
      <c r="E106" s="3">
        <v>2007.4</v>
      </c>
      <c r="F106" s="3">
        <v>812.9</v>
      </c>
      <c r="G106" s="3">
        <v>1372.11</v>
      </c>
      <c r="H106" s="3">
        <f t="shared" si="11"/>
        <v>1829.4799999999998</v>
      </c>
      <c r="J106" s="12">
        <v>2000</v>
      </c>
      <c r="L106" s="2">
        <f t="shared" si="7"/>
        <v>1619.5360000000001</v>
      </c>
      <c r="M106" s="2">
        <f t="shared" si="8"/>
        <v>1549.9266666666665</v>
      </c>
    </row>
    <row r="107" spans="1:13" x14ac:dyDescent="0.25">
      <c r="A107" t="s">
        <v>83</v>
      </c>
      <c r="B107" t="s">
        <v>84</v>
      </c>
      <c r="C107" s="3">
        <v>1407.14</v>
      </c>
      <c r="D107" s="3">
        <v>137.47999999999999</v>
      </c>
      <c r="E107" s="3">
        <v>111.68</v>
      </c>
      <c r="F107" s="3">
        <v>2529</v>
      </c>
      <c r="G107" s="3">
        <v>0</v>
      </c>
      <c r="H107" s="3">
        <f t="shared" si="11"/>
        <v>0</v>
      </c>
      <c r="J107" s="12">
        <v>1000</v>
      </c>
      <c r="L107" s="2">
        <f t="shared" si="7"/>
        <v>837.06000000000006</v>
      </c>
      <c r="M107" s="2">
        <f t="shared" si="8"/>
        <v>880.22666666666657</v>
      </c>
    </row>
    <row r="108" spans="1:13" x14ac:dyDescent="0.25">
      <c r="A108" t="s">
        <v>79</v>
      </c>
      <c r="B108" t="s">
        <v>80</v>
      </c>
      <c r="C108" s="3">
        <v>42368.26</v>
      </c>
      <c r="D108" s="3">
        <v>39361.58</v>
      </c>
      <c r="E108" s="3">
        <v>43995.4</v>
      </c>
      <c r="F108" s="3">
        <v>43463.92</v>
      </c>
      <c r="G108" s="3">
        <v>48125.83</v>
      </c>
      <c r="H108" s="3">
        <f t="shared" si="11"/>
        <v>64167.773333333331</v>
      </c>
      <c r="J108" s="12">
        <v>65000</v>
      </c>
      <c r="L108" s="2">
        <f t="shared" si="7"/>
        <v>46671.386666666673</v>
      </c>
      <c r="M108" s="2">
        <f t="shared" si="8"/>
        <v>50542.364444444444</v>
      </c>
    </row>
    <row r="109" spans="1:13" x14ac:dyDescent="0.25">
      <c r="A109" t="s">
        <v>81</v>
      </c>
      <c r="B109" t="s">
        <v>82</v>
      </c>
      <c r="C109" s="3">
        <v>845.98</v>
      </c>
      <c r="D109" s="3">
        <v>1123.83</v>
      </c>
      <c r="E109" s="3">
        <v>856.82</v>
      </c>
      <c r="F109" s="3">
        <v>1024.71</v>
      </c>
      <c r="G109" s="3">
        <v>964.16</v>
      </c>
      <c r="H109" s="3">
        <f t="shared" si="11"/>
        <v>1285.5466666666666</v>
      </c>
      <c r="J109" s="12">
        <v>1350</v>
      </c>
      <c r="L109" s="2">
        <f t="shared" si="7"/>
        <v>1027.3773333333334</v>
      </c>
      <c r="M109" s="2">
        <f t="shared" si="8"/>
        <v>1055.6922222222222</v>
      </c>
    </row>
    <row r="110" spans="1:13" x14ac:dyDescent="0.25">
      <c r="A110" t="s">
        <v>92</v>
      </c>
      <c r="B110" t="s">
        <v>93</v>
      </c>
      <c r="C110" s="3">
        <v>3106.5</v>
      </c>
      <c r="D110" s="3">
        <v>2185.8000000000002</v>
      </c>
      <c r="E110" s="3">
        <v>975</v>
      </c>
      <c r="F110" s="3">
        <v>2191</v>
      </c>
      <c r="G110" s="3">
        <v>170</v>
      </c>
      <c r="H110" s="3">
        <f t="shared" si="11"/>
        <v>226.66666666666669</v>
      </c>
      <c r="J110" s="12">
        <v>2500</v>
      </c>
      <c r="L110" s="2">
        <f t="shared" si="7"/>
        <v>1736.9933333333331</v>
      </c>
      <c r="M110" s="2">
        <f t="shared" si="8"/>
        <v>1130.8888888888889</v>
      </c>
    </row>
    <row r="111" spans="1:13" x14ac:dyDescent="0.25">
      <c r="A111" t="s">
        <v>125</v>
      </c>
      <c r="B111" t="s">
        <v>68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f t="shared" si="11"/>
        <v>0</v>
      </c>
      <c r="J111" s="12">
        <v>0</v>
      </c>
      <c r="L111" s="2">
        <f t="shared" si="7"/>
        <v>0</v>
      </c>
      <c r="M111" s="2">
        <f t="shared" si="8"/>
        <v>0</v>
      </c>
    </row>
    <row r="112" spans="1:13" x14ac:dyDescent="0.25">
      <c r="A112" t="s">
        <v>111</v>
      </c>
      <c r="B112" t="s">
        <v>97</v>
      </c>
      <c r="C112" s="3">
        <v>207657</v>
      </c>
      <c r="D112" s="3">
        <v>212059.84</v>
      </c>
      <c r="E112" s="3">
        <v>211828.36</v>
      </c>
      <c r="F112" s="3">
        <v>213091.48</v>
      </c>
      <c r="G112" s="3">
        <v>0</v>
      </c>
      <c r="H112" s="3">
        <v>213992.73</v>
      </c>
      <c r="J112" s="12">
        <v>213993</v>
      </c>
      <c r="L112" s="2">
        <f t="shared" si="7"/>
        <v>211725.88199999998</v>
      </c>
      <c r="M112" s="2">
        <f t="shared" si="8"/>
        <v>212970.85666666666</v>
      </c>
    </row>
    <row r="113" spans="1:13" x14ac:dyDescent="0.25">
      <c r="A113" t="s">
        <v>811</v>
      </c>
      <c r="B113" t="s">
        <v>812</v>
      </c>
      <c r="C113" s="3">
        <v>0</v>
      </c>
      <c r="D113" s="3">
        <v>500</v>
      </c>
      <c r="E113" s="3">
        <v>0</v>
      </c>
      <c r="F113" s="3">
        <v>0</v>
      </c>
      <c r="G113" s="3">
        <v>0</v>
      </c>
      <c r="H113" s="3">
        <v>0</v>
      </c>
      <c r="J113" s="12">
        <v>0</v>
      </c>
      <c r="L113" s="2">
        <f t="shared" si="7"/>
        <v>100</v>
      </c>
      <c r="M113" s="2">
        <f t="shared" si="8"/>
        <v>0</v>
      </c>
    </row>
    <row r="114" spans="1:13" x14ac:dyDescent="0.25">
      <c r="A114" t="s">
        <v>902</v>
      </c>
      <c r="B114" t="s">
        <v>903</v>
      </c>
      <c r="C114" s="10">
        <v>0</v>
      </c>
      <c r="D114" s="10">
        <v>3604</v>
      </c>
      <c r="E114" s="10">
        <v>8529.61</v>
      </c>
      <c r="F114" s="10">
        <v>0</v>
      </c>
      <c r="G114" s="3">
        <v>0</v>
      </c>
      <c r="H114" s="10">
        <v>0</v>
      </c>
      <c r="J114" s="19">
        <v>0</v>
      </c>
      <c r="L114" s="20">
        <f t="shared" si="7"/>
        <v>2426.7220000000002</v>
      </c>
      <c r="M114" s="20">
        <f t="shared" si="8"/>
        <v>2843.2033333333334</v>
      </c>
    </row>
    <row r="115" spans="1:13" x14ac:dyDescent="0.25">
      <c r="C115" s="3">
        <f>SUM(C83:C114)</f>
        <v>304775.72000000003</v>
      </c>
      <c r="D115" s="3">
        <f t="shared" ref="D115:G115" si="12">SUM(D83:D114)</f>
        <v>346711.09</v>
      </c>
      <c r="E115" s="3">
        <f t="shared" si="12"/>
        <v>338817.40999999992</v>
      </c>
      <c r="F115" s="3">
        <f t="shared" si="12"/>
        <v>347875.9</v>
      </c>
      <c r="G115" s="3">
        <f t="shared" si="12"/>
        <v>150875.29000000004</v>
      </c>
      <c r="H115" s="3">
        <f t="shared" ref="H115" si="13">SUM(H83:H114)</f>
        <v>421495.85228070174</v>
      </c>
      <c r="I115" s="3"/>
      <c r="J115" s="3">
        <f t="shared" ref="J115" si="14">SUM(J83:J114)</f>
        <v>432373</v>
      </c>
      <c r="K115" s="3"/>
      <c r="L115" s="3">
        <f>SUM(L83:L114)</f>
        <v>351935.19445614034</v>
      </c>
      <c r="M115" s="3">
        <f t="shared" ref="M115" si="15">SUM(M83:M114)</f>
        <v>369396.3874269005</v>
      </c>
    </row>
    <row r="116" spans="1:13" ht="15" hidden="1" customHeight="1" x14ac:dyDescent="0.25">
      <c r="C116" s="3"/>
      <c r="D116" s="3"/>
      <c r="E116" s="3"/>
      <c r="F116" s="3"/>
      <c r="G116" s="3"/>
      <c r="H116" s="3"/>
      <c r="J116" s="30"/>
      <c r="L116" s="2">
        <f t="shared" si="7"/>
        <v>0</v>
      </c>
      <c r="M116" s="2">
        <f t="shared" si="8"/>
        <v>0</v>
      </c>
    </row>
    <row r="117" spans="1:13" ht="15" hidden="1" customHeight="1" x14ac:dyDescent="0.25">
      <c r="B117" t="s">
        <v>428</v>
      </c>
      <c r="G117" s="3"/>
      <c r="H117" s="3"/>
      <c r="J117" s="25"/>
      <c r="L117" s="2">
        <f t="shared" si="7"/>
        <v>0</v>
      </c>
      <c r="M117" s="2">
        <f t="shared" si="8"/>
        <v>0</v>
      </c>
    </row>
    <row r="118" spans="1:13" ht="15" hidden="1" customHeight="1" x14ac:dyDescent="0.25">
      <c r="A118" t="s">
        <v>36</v>
      </c>
      <c r="B118" t="s">
        <v>30</v>
      </c>
      <c r="C118" s="3">
        <v>0</v>
      </c>
      <c r="D118" s="3"/>
      <c r="E118" s="3"/>
      <c r="F118" s="3"/>
      <c r="G118" s="3"/>
      <c r="H118" s="3">
        <f t="shared" ref="H118:H131" si="16">C118*2</f>
        <v>0</v>
      </c>
      <c r="J118" s="30">
        <v>0</v>
      </c>
      <c r="L118" s="2">
        <f t="shared" si="7"/>
        <v>0</v>
      </c>
      <c r="M118" s="2">
        <f t="shared" si="8"/>
        <v>0</v>
      </c>
    </row>
    <row r="119" spans="1:13" ht="15" hidden="1" customHeight="1" x14ac:dyDescent="0.25">
      <c r="A119" t="s">
        <v>58</v>
      </c>
      <c r="B119" t="s">
        <v>12</v>
      </c>
      <c r="C119" s="3">
        <v>0</v>
      </c>
      <c r="D119" s="3"/>
      <c r="E119" s="3"/>
      <c r="F119" s="3"/>
      <c r="G119" s="3"/>
      <c r="H119" s="3">
        <f t="shared" si="16"/>
        <v>0</v>
      </c>
      <c r="J119" s="30">
        <v>0</v>
      </c>
      <c r="L119" s="2">
        <f t="shared" si="7"/>
        <v>0</v>
      </c>
      <c r="M119" s="2">
        <f t="shared" si="8"/>
        <v>0</v>
      </c>
    </row>
    <row r="120" spans="1:13" ht="15" hidden="1" customHeight="1" x14ac:dyDescent="0.25">
      <c r="A120" t="s">
        <v>59</v>
      </c>
      <c r="B120" t="s">
        <v>14</v>
      </c>
      <c r="C120" s="3">
        <v>0</v>
      </c>
      <c r="D120" s="3"/>
      <c r="E120" s="3"/>
      <c r="F120" s="3"/>
      <c r="G120" s="3"/>
      <c r="H120" s="3">
        <f t="shared" si="16"/>
        <v>0</v>
      </c>
      <c r="J120" s="30">
        <v>0</v>
      </c>
      <c r="L120" s="2">
        <f t="shared" si="7"/>
        <v>0</v>
      </c>
      <c r="M120" s="2">
        <f t="shared" si="8"/>
        <v>0</v>
      </c>
    </row>
    <row r="121" spans="1:13" ht="15" hidden="1" customHeight="1" x14ac:dyDescent="0.25">
      <c r="A121" t="s">
        <v>62</v>
      </c>
      <c r="B121" t="s">
        <v>16</v>
      </c>
      <c r="C121" s="3">
        <v>0</v>
      </c>
      <c r="D121" s="3"/>
      <c r="E121" s="3"/>
      <c r="F121" s="3"/>
      <c r="G121" s="3"/>
      <c r="H121" s="3">
        <f t="shared" si="16"/>
        <v>0</v>
      </c>
      <c r="J121" s="30">
        <v>0</v>
      </c>
      <c r="L121" s="2">
        <f t="shared" si="7"/>
        <v>0</v>
      </c>
      <c r="M121" s="2">
        <f t="shared" si="8"/>
        <v>0</v>
      </c>
    </row>
    <row r="122" spans="1:13" ht="15" hidden="1" customHeight="1" x14ac:dyDescent="0.25">
      <c r="A122" t="s">
        <v>52</v>
      </c>
      <c r="B122" t="s">
        <v>18</v>
      </c>
      <c r="C122" s="3">
        <v>0</v>
      </c>
      <c r="D122" s="3"/>
      <c r="E122" s="3"/>
      <c r="F122" s="3"/>
      <c r="G122" s="3"/>
      <c r="H122" s="3">
        <f t="shared" si="16"/>
        <v>0</v>
      </c>
      <c r="J122" s="30">
        <v>0</v>
      </c>
      <c r="L122" s="2">
        <f t="shared" si="7"/>
        <v>0</v>
      </c>
      <c r="M122" s="2">
        <f t="shared" si="8"/>
        <v>0</v>
      </c>
    </row>
    <row r="123" spans="1:13" ht="15" hidden="1" customHeight="1" x14ac:dyDescent="0.25">
      <c r="A123" t="s">
        <v>57</v>
      </c>
      <c r="B123" t="s">
        <v>20</v>
      </c>
      <c r="C123" s="3">
        <v>0</v>
      </c>
      <c r="D123" s="3"/>
      <c r="E123" s="3"/>
      <c r="F123" s="3"/>
      <c r="G123" s="3"/>
      <c r="H123" s="3">
        <f t="shared" si="16"/>
        <v>0</v>
      </c>
      <c r="J123" s="30">
        <v>0</v>
      </c>
      <c r="L123" s="2">
        <f t="shared" si="7"/>
        <v>0</v>
      </c>
      <c r="M123" s="2">
        <f t="shared" si="8"/>
        <v>0</v>
      </c>
    </row>
    <row r="124" spans="1:13" ht="15" hidden="1" customHeight="1" x14ac:dyDescent="0.25">
      <c r="A124" t="s">
        <v>50</v>
      </c>
      <c r="B124" t="s">
        <v>32</v>
      </c>
      <c r="C124" s="3">
        <v>0</v>
      </c>
      <c r="D124" s="3"/>
      <c r="E124" s="3"/>
      <c r="F124" s="3"/>
      <c r="G124" s="3"/>
      <c r="H124" s="3">
        <f t="shared" si="16"/>
        <v>0</v>
      </c>
      <c r="J124" s="30">
        <v>0</v>
      </c>
      <c r="L124" s="2">
        <f t="shared" si="7"/>
        <v>0</v>
      </c>
      <c r="M124" s="2">
        <f t="shared" si="8"/>
        <v>0</v>
      </c>
    </row>
    <row r="125" spans="1:13" ht="15" hidden="1" customHeight="1" x14ac:dyDescent="0.25">
      <c r="A125" t="s">
        <v>48</v>
      </c>
      <c r="B125" t="s">
        <v>49</v>
      </c>
      <c r="C125" s="3">
        <v>0</v>
      </c>
      <c r="D125" s="3"/>
      <c r="E125" s="3"/>
      <c r="F125" s="3"/>
      <c r="G125" s="3"/>
      <c r="H125" s="3">
        <f t="shared" si="16"/>
        <v>0</v>
      </c>
      <c r="J125" s="30">
        <v>0</v>
      </c>
      <c r="L125" s="2">
        <f t="shared" si="7"/>
        <v>0</v>
      </c>
      <c r="M125" s="2">
        <f t="shared" si="8"/>
        <v>0</v>
      </c>
    </row>
    <row r="126" spans="1:13" ht="15" hidden="1" customHeight="1" x14ac:dyDescent="0.25">
      <c r="A126" t="s">
        <v>47</v>
      </c>
      <c r="B126" t="s">
        <v>112</v>
      </c>
      <c r="C126" s="3">
        <v>0</v>
      </c>
      <c r="D126" s="3"/>
      <c r="E126" s="3"/>
      <c r="F126" s="3"/>
      <c r="G126" s="3"/>
      <c r="H126" s="3">
        <f t="shared" si="16"/>
        <v>0</v>
      </c>
      <c r="J126" s="30">
        <v>0</v>
      </c>
      <c r="L126" s="2">
        <f t="shared" si="7"/>
        <v>0</v>
      </c>
      <c r="M126" s="2">
        <f t="shared" si="8"/>
        <v>0</v>
      </c>
    </row>
    <row r="127" spans="1:13" ht="15" hidden="1" customHeight="1" x14ac:dyDescent="0.25">
      <c r="A127" t="s">
        <v>46</v>
      </c>
      <c r="B127" t="s">
        <v>26</v>
      </c>
      <c r="C127" s="3">
        <v>0</v>
      </c>
      <c r="D127" s="3"/>
      <c r="E127" s="3"/>
      <c r="F127" s="3"/>
      <c r="G127" s="3"/>
      <c r="H127" s="3">
        <f t="shared" si="16"/>
        <v>0</v>
      </c>
      <c r="J127" s="30">
        <v>0</v>
      </c>
      <c r="L127" s="2">
        <f t="shared" si="7"/>
        <v>0</v>
      </c>
      <c r="M127" s="2">
        <f t="shared" si="8"/>
        <v>0</v>
      </c>
    </row>
    <row r="128" spans="1:13" ht="15" hidden="1" customHeight="1" x14ac:dyDescent="0.25">
      <c r="A128" t="s">
        <v>37</v>
      </c>
      <c r="B128" t="s">
        <v>38</v>
      </c>
      <c r="C128" s="3">
        <v>0</v>
      </c>
      <c r="D128" s="3"/>
      <c r="E128" s="3"/>
      <c r="F128" s="3"/>
      <c r="G128" s="3"/>
      <c r="H128" s="3">
        <f t="shared" si="16"/>
        <v>0</v>
      </c>
      <c r="J128" s="30">
        <v>0</v>
      </c>
      <c r="L128" s="2">
        <f t="shared" si="7"/>
        <v>0</v>
      </c>
      <c r="M128" s="2">
        <f t="shared" si="8"/>
        <v>0</v>
      </c>
    </row>
    <row r="129" spans="1:13" ht="15" hidden="1" customHeight="1" x14ac:dyDescent="0.25">
      <c r="A129" t="s">
        <v>34</v>
      </c>
      <c r="B129" t="s">
        <v>28</v>
      </c>
      <c r="C129" s="3">
        <v>0</v>
      </c>
      <c r="D129" s="3"/>
      <c r="E129" s="3"/>
      <c r="F129" s="3"/>
      <c r="G129" s="3"/>
      <c r="H129" s="3">
        <f t="shared" si="16"/>
        <v>0</v>
      </c>
      <c r="J129" s="30">
        <v>0</v>
      </c>
      <c r="L129" s="2">
        <f t="shared" si="7"/>
        <v>0</v>
      </c>
      <c r="M129" s="2">
        <f t="shared" si="8"/>
        <v>0</v>
      </c>
    </row>
    <row r="130" spans="1:13" ht="15" hidden="1" customHeight="1" x14ac:dyDescent="0.25">
      <c r="A130" t="s">
        <v>127</v>
      </c>
      <c r="B130" t="s">
        <v>128</v>
      </c>
      <c r="C130" s="3">
        <v>0</v>
      </c>
      <c r="D130" s="3"/>
      <c r="E130" s="3"/>
      <c r="F130" s="3"/>
      <c r="G130" s="3"/>
      <c r="H130" s="3">
        <f t="shared" si="16"/>
        <v>0</v>
      </c>
      <c r="J130" s="30">
        <v>0</v>
      </c>
      <c r="L130" s="2">
        <f t="shared" si="7"/>
        <v>0</v>
      </c>
      <c r="M130" s="2">
        <f t="shared" si="8"/>
        <v>0</v>
      </c>
    </row>
    <row r="131" spans="1:13" ht="15" hidden="1" customHeight="1" x14ac:dyDescent="0.25">
      <c r="A131" t="s">
        <v>60</v>
      </c>
      <c r="B131" t="s">
        <v>61</v>
      </c>
      <c r="C131" s="3">
        <v>0</v>
      </c>
      <c r="D131" s="3"/>
      <c r="E131" s="3"/>
      <c r="F131" s="3"/>
      <c r="G131" s="3"/>
      <c r="H131" s="3">
        <f t="shared" si="16"/>
        <v>0</v>
      </c>
      <c r="J131" s="30">
        <v>0</v>
      </c>
      <c r="L131" s="2">
        <f t="shared" si="7"/>
        <v>0</v>
      </c>
      <c r="M131" s="2">
        <f t="shared" si="8"/>
        <v>0</v>
      </c>
    </row>
    <row r="132" spans="1:13" ht="15" hidden="1" customHeight="1" x14ac:dyDescent="0.25">
      <c r="C132" s="3"/>
      <c r="D132" s="3"/>
      <c r="E132" s="3"/>
      <c r="F132" s="3"/>
      <c r="G132" s="3"/>
      <c r="H132" s="3"/>
      <c r="J132" s="30"/>
      <c r="L132" s="2">
        <f t="shared" si="7"/>
        <v>0</v>
      </c>
      <c r="M132" s="2">
        <f t="shared" si="8"/>
        <v>0</v>
      </c>
    </row>
    <row r="133" spans="1:13" x14ac:dyDescent="0.25">
      <c r="B133" t="s">
        <v>793</v>
      </c>
      <c r="G133" s="3"/>
      <c r="J133" s="25"/>
      <c r="L133" s="2"/>
      <c r="M133" s="2"/>
    </row>
    <row r="134" spans="1:13" x14ac:dyDescent="0.25">
      <c r="A134" t="s">
        <v>98</v>
      </c>
      <c r="B134" t="s">
        <v>99</v>
      </c>
      <c r="C134" s="3">
        <v>80234.649999999994</v>
      </c>
      <c r="D134" s="3">
        <v>76567.5</v>
      </c>
      <c r="E134" s="3">
        <v>73297.850000000006</v>
      </c>
      <c r="F134" s="3">
        <v>68715</v>
      </c>
      <c r="G134" s="3">
        <v>33322.5</v>
      </c>
      <c r="H134" s="3">
        <v>68715</v>
      </c>
      <c r="J134" s="12">
        <f>37350+35393</f>
        <v>72743</v>
      </c>
      <c r="L134" s="2">
        <f>(F134+C134+D134+E134+H134)/5</f>
        <v>73506</v>
      </c>
      <c r="M134" s="2">
        <f>(E134+H134+F134)/3</f>
        <v>70242.616666666669</v>
      </c>
    </row>
    <row r="135" spans="1:13" x14ac:dyDescent="0.25">
      <c r="G135" s="3" t="s">
        <v>1054</v>
      </c>
      <c r="J135" s="12"/>
      <c r="L135" s="2"/>
      <c r="M135" s="2"/>
    </row>
    <row r="136" spans="1:13" x14ac:dyDescent="0.25">
      <c r="B136" t="s">
        <v>121</v>
      </c>
      <c r="C136" s="2">
        <f>C65+C80+C115+C134</f>
        <v>486716.30000000005</v>
      </c>
      <c r="D136" s="2">
        <f t="shared" ref="D136:H136" si="17">D65+D80+D115+D134</f>
        <v>510778.2</v>
      </c>
      <c r="E136" s="2">
        <f t="shared" si="17"/>
        <v>517822.42999999993</v>
      </c>
      <c r="F136" s="2">
        <f t="shared" si="17"/>
        <v>535070.47</v>
      </c>
      <c r="G136" s="2">
        <f t="shared" si="17"/>
        <v>289311.98000000004</v>
      </c>
      <c r="H136" s="2">
        <f t="shared" si="17"/>
        <v>641246.03578947368</v>
      </c>
      <c r="I136" s="2"/>
      <c r="J136" s="12">
        <f>J65+J80+J115+J134</f>
        <v>661437</v>
      </c>
      <c r="L136" s="2">
        <f>(F136+C136+D136+E136+H136)/5</f>
        <v>538326.68715789472</v>
      </c>
      <c r="M136" s="2">
        <f>(E136+H136+F136)/3</f>
        <v>564712.97859649116</v>
      </c>
    </row>
    <row r="137" spans="1:13" x14ac:dyDescent="0.25">
      <c r="G137" s="3"/>
      <c r="J137" s="12"/>
      <c r="L137" s="2"/>
      <c r="M137" s="2"/>
    </row>
    <row r="138" spans="1:13" x14ac:dyDescent="0.25">
      <c r="B138" t="s">
        <v>122</v>
      </c>
      <c r="C138" s="2">
        <f>C19-C136</f>
        <v>-25688.850000000035</v>
      </c>
      <c r="D138" s="2">
        <f>D19-D136</f>
        <v>-170867.09999999998</v>
      </c>
      <c r="E138" s="2">
        <f>E19-E136</f>
        <v>-195595.24</v>
      </c>
      <c r="F138" s="2">
        <f>F19-F136</f>
        <v>1215924.24</v>
      </c>
      <c r="G138" s="2">
        <f>G19-G136</f>
        <v>1919832.5400000005</v>
      </c>
      <c r="H138" s="2">
        <f t="shared" ref="H138" si="18">H19-H136</f>
        <v>1717922.2042105265</v>
      </c>
      <c r="J138" s="12">
        <f>J19-J136</f>
        <v>-67562</v>
      </c>
      <c r="L138" s="2">
        <f>(F138+C138+D138+E138+H138)/5</f>
        <v>508339.05084210529</v>
      </c>
      <c r="M138" s="2">
        <f>(E138+H138+F138)/3</f>
        <v>912750.40140350873</v>
      </c>
    </row>
    <row r="139" spans="1:13" x14ac:dyDescent="0.25">
      <c r="G139" s="3"/>
      <c r="M139" s="2"/>
    </row>
    <row r="140" spans="1:13" x14ac:dyDescent="0.25">
      <c r="G140" s="3"/>
    </row>
    <row r="141" spans="1:13" x14ac:dyDescent="0.25">
      <c r="G141" s="3"/>
    </row>
    <row r="142" spans="1:13" x14ac:dyDescent="0.25">
      <c r="G142" s="3"/>
    </row>
  </sheetData>
  <phoneticPr fontId="3" type="noConversion"/>
  <pageMargins left="0.7" right="0.7" top="0.75" bottom="0.75" header="0.3" footer="0.3"/>
  <pageSetup scale="64" orientation="landscape" r:id="rId1"/>
  <rowBreaks count="3" manualBreakCount="3">
    <brk id="54" max="16383" man="1"/>
    <brk id="65" max="16383" man="1"/>
    <brk id="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9"/>
  <sheetViews>
    <sheetView zoomScaleNormal="100" workbookViewId="0">
      <pane ySplit="4" topLeftCell="A5" activePane="bottomLeft" state="frozen"/>
      <selection activeCell="E15" sqref="E15"/>
      <selection pane="bottomLeft" activeCell="E15" sqref="E15"/>
    </sheetView>
  </sheetViews>
  <sheetFormatPr defaultRowHeight="15" x14ac:dyDescent="0.25"/>
  <cols>
    <col min="1" max="1" width="18.85546875" bestFit="1" customWidth="1"/>
    <col min="2" max="2" width="37" customWidth="1"/>
    <col min="3" max="3" width="12.5703125" style="3" customWidth="1"/>
    <col min="4" max="6" width="14.28515625" style="3" customWidth="1"/>
    <col min="7" max="7" width="14.140625" hidden="1" customWidth="1"/>
    <col min="8" max="8" width="14.28515625" style="3" customWidth="1"/>
    <col min="9" max="9" width="2.7109375" customWidth="1"/>
    <col min="10" max="10" width="14.28515625" style="12" bestFit="1" customWidth="1"/>
    <col min="11" max="11" width="2.7109375" customWidth="1"/>
    <col min="12" max="13" width="14.28515625" bestFit="1" customWidth="1"/>
    <col min="15" max="15" width="13.42578125" bestFit="1" customWidth="1"/>
    <col min="16" max="16" width="12.5703125" bestFit="1" customWidth="1"/>
  </cols>
  <sheetData>
    <row r="1" spans="1:15" x14ac:dyDescent="0.25">
      <c r="A1" s="17"/>
      <c r="B1" s="17"/>
      <c r="C1" s="17"/>
      <c r="D1" s="17"/>
      <c r="E1" s="17"/>
      <c r="F1" s="17"/>
      <c r="H1" s="17"/>
      <c r="J1" s="17"/>
    </row>
    <row r="2" spans="1:15" x14ac:dyDescent="0.25">
      <c r="A2" s="17"/>
      <c r="B2" s="17"/>
      <c r="C2" s="17"/>
      <c r="D2" s="17"/>
      <c r="E2" s="17"/>
      <c r="F2" s="17"/>
      <c r="H2" s="17"/>
      <c r="J2" s="17"/>
    </row>
    <row r="3" spans="1:15" x14ac:dyDescent="0.25">
      <c r="A3" s="5"/>
      <c r="B3" s="5"/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5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5" x14ac:dyDescent="0.25">
      <c r="A5" t="s">
        <v>905</v>
      </c>
      <c r="B5" t="s">
        <v>745</v>
      </c>
      <c r="C5" s="3">
        <v>0</v>
      </c>
      <c r="D5" s="3">
        <v>38530</v>
      </c>
      <c r="E5" s="3">
        <v>175195</v>
      </c>
      <c r="F5" s="3">
        <v>2562</v>
      </c>
      <c r="G5" s="3">
        <v>0</v>
      </c>
      <c r="H5" s="3">
        <v>0</v>
      </c>
      <c r="J5" s="12">
        <v>0</v>
      </c>
      <c r="L5" s="25">
        <f>(F5+C5+D5+E5+H5)/5</f>
        <v>43257.4</v>
      </c>
      <c r="M5" s="25">
        <f>(E5+H5+F5)/3</f>
        <v>59252.333333333336</v>
      </c>
    </row>
    <row r="6" spans="1:15" x14ac:dyDescent="0.25">
      <c r="A6" t="s">
        <v>977</v>
      </c>
      <c r="B6" t="s">
        <v>976</v>
      </c>
      <c r="C6" s="3">
        <v>0</v>
      </c>
      <c r="D6" s="3">
        <v>0</v>
      </c>
      <c r="E6" s="3">
        <v>134163.82999999999</v>
      </c>
      <c r="F6" s="3">
        <v>295170.25</v>
      </c>
      <c r="G6" s="3">
        <v>90518</v>
      </c>
      <c r="H6" s="3">
        <f>G6+43461</f>
        <v>133979</v>
      </c>
      <c r="J6" s="12">
        <v>0</v>
      </c>
      <c r="L6" s="25">
        <f t="shared" ref="L6:L34" si="0">(F6+C6+D6+E6+H6)/5</f>
        <v>112662.61599999999</v>
      </c>
      <c r="M6" s="25">
        <f t="shared" ref="M6:M34" si="1">(E6+H6+F6)/3</f>
        <v>187771.02666666664</v>
      </c>
    </row>
    <row r="7" spans="1:15" x14ac:dyDescent="0.25">
      <c r="A7" t="s">
        <v>906</v>
      </c>
      <c r="B7" t="s">
        <v>908</v>
      </c>
      <c r="C7" s="3">
        <v>0</v>
      </c>
      <c r="D7" s="3">
        <v>3644.33</v>
      </c>
      <c r="E7" s="3">
        <v>0</v>
      </c>
      <c r="F7" s="3">
        <v>0</v>
      </c>
      <c r="G7" s="3">
        <v>0</v>
      </c>
      <c r="H7" s="3">
        <v>0</v>
      </c>
      <c r="J7" s="12">
        <v>0</v>
      </c>
      <c r="L7" s="25">
        <f t="shared" si="0"/>
        <v>728.86599999999999</v>
      </c>
      <c r="M7" s="25">
        <f t="shared" si="1"/>
        <v>0</v>
      </c>
    </row>
    <row r="8" spans="1:15" x14ac:dyDescent="0.25">
      <c r="A8" t="s">
        <v>907</v>
      </c>
      <c r="B8" t="s">
        <v>909</v>
      </c>
      <c r="C8" s="3">
        <v>0</v>
      </c>
      <c r="D8" s="3">
        <v>200</v>
      </c>
      <c r="E8" s="3">
        <v>3748.58</v>
      </c>
      <c r="F8" s="3">
        <v>4074.87</v>
      </c>
      <c r="G8" s="3">
        <v>225</v>
      </c>
      <c r="H8" s="3">
        <v>225</v>
      </c>
      <c r="J8" s="12">
        <v>250</v>
      </c>
      <c r="L8" s="25">
        <f t="shared" si="0"/>
        <v>1649.69</v>
      </c>
      <c r="M8" s="25">
        <f t="shared" si="1"/>
        <v>2682.8166666666666</v>
      </c>
    </row>
    <row r="9" spans="1:15" x14ac:dyDescent="0.25">
      <c r="A9" t="s">
        <v>334</v>
      </c>
      <c r="B9" t="s">
        <v>416</v>
      </c>
      <c r="C9" s="3">
        <v>1415</v>
      </c>
      <c r="D9" s="3">
        <v>1410</v>
      </c>
      <c r="E9" s="3">
        <v>1905</v>
      </c>
      <c r="F9" s="3">
        <v>1324</v>
      </c>
      <c r="G9" s="3">
        <v>1230</v>
      </c>
      <c r="H9" s="3">
        <v>1300</v>
      </c>
      <c r="J9" s="12">
        <v>1500</v>
      </c>
      <c r="L9" s="25">
        <f t="shared" si="0"/>
        <v>1470.8</v>
      </c>
      <c r="M9" s="25">
        <f t="shared" si="1"/>
        <v>1509.6666666666667</v>
      </c>
    </row>
    <row r="10" spans="1:15" x14ac:dyDescent="0.25">
      <c r="A10" t="s">
        <v>910</v>
      </c>
      <c r="B10" t="s">
        <v>911</v>
      </c>
      <c r="C10" s="3">
        <v>0</v>
      </c>
      <c r="D10" s="3">
        <v>4066.73</v>
      </c>
      <c r="E10" s="3">
        <v>20</v>
      </c>
      <c r="F10" s="3">
        <v>25</v>
      </c>
      <c r="G10" s="3">
        <v>3307.13</v>
      </c>
      <c r="H10" s="3">
        <v>3307.13</v>
      </c>
      <c r="J10" s="12">
        <v>0</v>
      </c>
      <c r="L10" s="25">
        <f t="shared" si="0"/>
        <v>1483.7719999999999</v>
      </c>
      <c r="M10" s="25">
        <f t="shared" si="1"/>
        <v>1117.3766666666668</v>
      </c>
    </row>
    <row r="11" spans="1:15" x14ac:dyDescent="0.25">
      <c r="A11" t="s">
        <v>414</v>
      </c>
      <c r="B11" t="s">
        <v>415</v>
      </c>
      <c r="C11" s="3">
        <v>0</v>
      </c>
      <c r="D11" s="3">
        <v>0</v>
      </c>
      <c r="E11" s="3">
        <v>0.83</v>
      </c>
      <c r="F11" s="3">
        <v>222.69</v>
      </c>
      <c r="G11" s="3">
        <v>0</v>
      </c>
      <c r="H11" s="3">
        <v>0</v>
      </c>
      <c r="J11" s="12">
        <v>0</v>
      </c>
      <c r="L11" s="25">
        <f t="shared" si="0"/>
        <v>44.704000000000001</v>
      </c>
      <c r="M11" s="25">
        <f t="shared" si="1"/>
        <v>74.506666666666675</v>
      </c>
    </row>
    <row r="12" spans="1:15" x14ac:dyDescent="0.25">
      <c r="A12" t="s">
        <v>355</v>
      </c>
      <c r="B12" t="s">
        <v>344</v>
      </c>
      <c r="C12" s="3">
        <v>338374.35</v>
      </c>
      <c r="D12" s="3">
        <v>375292.5</v>
      </c>
      <c r="E12" s="3">
        <v>357043.32</v>
      </c>
      <c r="F12" s="3">
        <v>395779.13</v>
      </c>
      <c r="G12" s="3">
        <v>283531.09000000003</v>
      </c>
      <c r="H12" s="3">
        <v>395000</v>
      </c>
      <c r="J12" s="12">
        <v>395000</v>
      </c>
      <c r="L12" s="25">
        <f t="shared" si="0"/>
        <v>372297.86</v>
      </c>
      <c r="M12" s="25">
        <f t="shared" si="1"/>
        <v>382607.4833333334</v>
      </c>
    </row>
    <row r="13" spans="1:15" x14ac:dyDescent="0.25">
      <c r="A13" t="s">
        <v>768</v>
      </c>
      <c r="B13" t="s">
        <v>769</v>
      </c>
      <c r="C13" s="3">
        <v>12687.42</v>
      </c>
      <c r="D13" s="3">
        <v>0</v>
      </c>
      <c r="E13" s="3">
        <v>0</v>
      </c>
      <c r="F13" s="3">
        <v>0</v>
      </c>
      <c r="G13" s="3">
        <v>0</v>
      </c>
      <c r="H13" s="3">
        <f>E13</f>
        <v>0</v>
      </c>
      <c r="J13" s="12">
        <v>0</v>
      </c>
      <c r="L13" s="25">
        <f t="shared" si="0"/>
        <v>2537.4839999999999</v>
      </c>
      <c r="M13" s="25">
        <f t="shared" si="1"/>
        <v>0</v>
      </c>
    </row>
    <row r="14" spans="1:15" x14ac:dyDescent="0.25">
      <c r="A14" t="s">
        <v>345</v>
      </c>
      <c r="B14" t="s">
        <v>342</v>
      </c>
      <c r="C14" s="3">
        <v>184393.36</v>
      </c>
      <c r="D14" s="3">
        <v>234919.64</v>
      </c>
      <c r="E14" s="3">
        <v>202080.53</v>
      </c>
      <c r="F14" s="3">
        <v>221190.36</v>
      </c>
      <c r="G14" s="3">
        <v>87996.09</v>
      </c>
      <c r="H14" s="3">
        <v>180000</v>
      </c>
      <c r="J14" s="12">
        <v>180000</v>
      </c>
      <c r="L14" s="25">
        <f t="shared" si="0"/>
        <v>204516.77799999999</v>
      </c>
      <c r="M14" s="25">
        <f t="shared" si="1"/>
        <v>201090.29666666666</v>
      </c>
    </row>
    <row r="15" spans="1:15" x14ac:dyDescent="0.25">
      <c r="A15" t="s">
        <v>335</v>
      </c>
      <c r="B15" t="s">
        <v>336</v>
      </c>
      <c r="C15" s="3">
        <v>500</v>
      </c>
      <c r="D15" s="3">
        <v>100</v>
      </c>
      <c r="E15" s="3">
        <v>0</v>
      </c>
      <c r="F15" s="3">
        <v>1050</v>
      </c>
      <c r="G15" s="3">
        <v>0</v>
      </c>
      <c r="H15" s="3">
        <v>0</v>
      </c>
      <c r="J15" s="12">
        <v>1000</v>
      </c>
      <c r="L15" s="25">
        <f t="shared" si="0"/>
        <v>330</v>
      </c>
      <c r="M15" s="25">
        <f t="shared" si="1"/>
        <v>350</v>
      </c>
    </row>
    <row r="16" spans="1:15" x14ac:dyDescent="0.25">
      <c r="A16" t="s">
        <v>337</v>
      </c>
      <c r="B16" t="s">
        <v>115</v>
      </c>
      <c r="C16" s="3">
        <v>369.83</v>
      </c>
      <c r="D16" s="3">
        <v>975</v>
      </c>
      <c r="E16" s="3">
        <v>0</v>
      </c>
      <c r="F16" s="3">
        <v>0</v>
      </c>
      <c r="G16" s="3">
        <v>0</v>
      </c>
      <c r="H16" s="3">
        <f>E16</f>
        <v>0</v>
      </c>
      <c r="J16" s="12">
        <v>0</v>
      </c>
      <c r="L16" s="25">
        <f t="shared" si="0"/>
        <v>268.96600000000001</v>
      </c>
      <c r="M16" s="25">
        <f t="shared" si="1"/>
        <v>0</v>
      </c>
      <c r="O16" s="2"/>
    </row>
    <row r="17" spans="1:15" x14ac:dyDescent="0.25">
      <c r="A17" t="s">
        <v>338</v>
      </c>
      <c r="B17" t="s">
        <v>339</v>
      </c>
      <c r="C17" s="3">
        <v>4</v>
      </c>
      <c r="D17" s="3">
        <v>978</v>
      </c>
      <c r="E17" s="3">
        <v>476</v>
      </c>
      <c r="F17" s="3">
        <v>0</v>
      </c>
      <c r="G17" s="3">
        <v>0</v>
      </c>
      <c r="H17" s="3">
        <v>0</v>
      </c>
      <c r="J17" s="12">
        <v>0</v>
      </c>
      <c r="L17" s="25">
        <f t="shared" si="0"/>
        <v>291.60000000000002</v>
      </c>
      <c r="M17" s="25">
        <f t="shared" si="1"/>
        <v>158.66666666666666</v>
      </c>
    </row>
    <row r="18" spans="1:15" x14ac:dyDescent="0.25">
      <c r="A18" t="s">
        <v>356</v>
      </c>
      <c r="B18" t="s">
        <v>116</v>
      </c>
      <c r="C18" s="3">
        <v>2069.4</v>
      </c>
      <c r="D18" s="3">
        <v>1758.36</v>
      </c>
      <c r="E18" s="3">
        <v>8768.7099999999991</v>
      </c>
      <c r="F18" s="3">
        <v>16268.7</v>
      </c>
      <c r="G18" s="3">
        <v>10434.41</v>
      </c>
      <c r="H18" s="3">
        <v>13915</v>
      </c>
      <c r="J18" s="12">
        <v>14000</v>
      </c>
      <c r="L18" s="25">
        <f t="shared" si="0"/>
        <v>8556.0339999999997</v>
      </c>
      <c r="M18" s="25">
        <f t="shared" si="1"/>
        <v>12984.136666666667</v>
      </c>
    </row>
    <row r="19" spans="1:15" x14ac:dyDescent="0.25">
      <c r="A19" t="s">
        <v>357</v>
      </c>
      <c r="B19" t="s">
        <v>652</v>
      </c>
      <c r="C19" s="3">
        <v>3165</v>
      </c>
      <c r="D19" s="3">
        <v>4155</v>
      </c>
      <c r="E19" s="3">
        <v>6950.8</v>
      </c>
      <c r="F19" s="3">
        <v>5805.5</v>
      </c>
      <c r="G19" s="3">
        <v>3974</v>
      </c>
      <c r="H19" s="3">
        <v>5300</v>
      </c>
      <c r="J19" s="12">
        <v>5500</v>
      </c>
      <c r="L19" s="25">
        <f t="shared" si="0"/>
        <v>5075.26</v>
      </c>
      <c r="M19" s="25">
        <f t="shared" si="1"/>
        <v>6018.7666666666664</v>
      </c>
    </row>
    <row r="20" spans="1:15" x14ac:dyDescent="0.25">
      <c r="A20" t="s">
        <v>653</v>
      </c>
      <c r="B20" t="s">
        <v>203</v>
      </c>
      <c r="C20" s="3">
        <v>261.7</v>
      </c>
      <c r="D20" s="3">
        <v>0</v>
      </c>
      <c r="E20" s="3">
        <v>0</v>
      </c>
      <c r="F20" s="3">
        <v>0</v>
      </c>
      <c r="G20" s="3">
        <v>0</v>
      </c>
      <c r="H20" s="3">
        <f>E20</f>
        <v>0</v>
      </c>
      <c r="J20" s="12">
        <v>0</v>
      </c>
      <c r="L20" s="25">
        <f t="shared" si="0"/>
        <v>52.339999999999996</v>
      </c>
      <c r="M20" s="25">
        <f t="shared" si="1"/>
        <v>0</v>
      </c>
    </row>
    <row r="21" spans="1:15" x14ac:dyDescent="0.25">
      <c r="A21" t="s">
        <v>417</v>
      </c>
      <c r="B21" t="s">
        <v>117</v>
      </c>
      <c r="C21" s="3">
        <v>1041.4000000000001</v>
      </c>
      <c r="D21" s="3">
        <v>894.4</v>
      </c>
      <c r="E21" s="3">
        <v>787.6</v>
      </c>
      <c r="F21" s="3">
        <v>1579.6</v>
      </c>
      <c r="G21" s="3">
        <v>603.57000000000005</v>
      </c>
      <c r="H21" s="3">
        <v>603.57000000000005</v>
      </c>
      <c r="J21" s="12">
        <v>600</v>
      </c>
      <c r="L21" s="25">
        <f t="shared" si="0"/>
        <v>981.31399999999996</v>
      </c>
      <c r="M21" s="25">
        <f t="shared" si="1"/>
        <v>990.25666666666666</v>
      </c>
    </row>
    <row r="22" spans="1:15" x14ac:dyDescent="0.25">
      <c r="A22" t="s">
        <v>912</v>
      </c>
      <c r="B22" t="s">
        <v>829</v>
      </c>
      <c r="C22" s="3">
        <v>0</v>
      </c>
      <c r="D22" s="3">
        <v>1360</v>
      </c>
      <c r="E22" s="3">
        <v>0</v>
      </c>
      <c r="F22" s="3">
        <v>0</v>
      </c>
      <c r="G22" s="3">
        <v>0</v>
      </c>
      <c r="H22" s="3">
        <f>E22</f>
        <v>0</v>
      </c>
      <c r="J22" s="12">
        <v>0</v>
      </c>
      <c r="L22" s="25">
        <f t="shared" si="0"/>
        <v>272</v>
      </c>
      <c r="M22" s="25">
        <f t="shared" si="1"/>
        <v>0</v>
      </c>
    </row>
    <row r="23" spans="1:15" x14ac:dyDescent="0.25">
      <c r="A23" t="s">
        <v>655</v>
      </c>
      <c r="B23" t="s">
        <v>654</v>
      </c>
      <c r="C23" s="3">
        <v>73585.7</v>
      </c>
      <c r="D23" s="3">
        <v>0</v>
      </c>
      <c r="E23" s="3">
        <v>0</v>
      </c>
      <c r="F23" s="3">
        <v>0</v>
      </c>
      <c r="G23" s="3">
        <v>0</v>
      </c>
      <c r="H23" s="3">
        <f>E23</f>
        <v>0</v>
      </c>
      <c r="J23" s="12">
        <v>0</v>
      </c>
      <c r="L23" s="25">
        <f t="shared" si="0"/>
        <v>14717.14</v>
      </c>
      <c r="M23" s="25">
        <f t="shared" si="1"/>
        <v>0</v>
      </c>
    </row>
    <row r="24" spans="1:15" x14ac:dyDescent="0.25">
      <c r="A24" t="s">
        <v>358</v>
      </c>
      <c r="B24" t="s">
        <v>119</v>
      </c>
      <c r="C24" s="3">
        <v>364</v>
      </c>
      <c r="D24" s="3">
        <v>0</v>
      </c>
      <c r="E24" s="3">
        <v>0</v>
      </c>
      <c r="F24" s="3">
        <v>698.58</v>
      </c>
      <c r="G24" s="3">
        <v>0</v>
      </c>
      <c r="H24" s="3">
        <v>0</v>
      </c>
      <c r="J24" s="12">
        <v>0</v>
      </c>
      <c r="L24" s="25">
        <f t="shared" si="0"/>
        <v>212.51599999999999</v>
      </c>
      <c r="M24" s="25">
        <f t="shared" si="1"/>
        <v>232.86</v>
      </c>
    </row>
    <row r="25" spans="1:15" x14ac:dyDescent="0.25">
      <c r="A25" t="s">
        <v>346</v>
      </c>
      <c r="B25" t="s">
        <v>416</v>
      </c>
      <c r="C25" s="3">
        <v>520</v>
      </c>
      <c r="D25" s="3">
        <v>300</v>
      </c>
      <c r="E25" s="3">
        <v>495</v>
      </c>
      <c r="F25" s="3">
        <v>330</v>
      </c>
      <c r="G25" s="3">
        <v>435</v>
      </c>
      <c r="H25" s="3">
        <f>F25/9*12</f>
        <v>440</v>
      </c>
      <c r="J25" s="12">
        <v>500</v>
      </c>
      <c r="L25" s="25">
        <f t="shared" si="0"/>
        <v>417</v>
      </c>
      <c r="M25" s="25">
        <f t="shared" si="1"/>
        <v>421.66666666666669</v>
      </c>
    </row>
    <row r="26" spans="1:15" x14ac:dyDescent="0.25">
      <c r="A26" t="s">
        <v>347</v>
      </c>
      <c r="B26" t="s">
        <v>348</v>
      </c>
      <c r="C26" s="3">
        <v>1150</v>
      </c>
      <c r="D26" s="3">
        <v>3095</v>
      </c>
      <c r="E26" s="3">
        <v>4000</v>
      </c>
      <c r="F26" s="3">
        <v>5000</v>
      </c>
      <c r="G26" s="3">
        <v>4500</v>
      </c>
      <c r="H26" s="3">
        <v>6000</v>
      </c>
      <c r="J26" s="12">
        <v>6000</v>
      </c>
      <c r="L26" s="25">
        <f t="shared" si="0"/>
        <v>3849</v>
      </c>
      <c r="M26" s="25">
        <f t="shared" si="1"/>
        <v>5000</v>
      </c>
    </row>
    <row r="27" spans="1:15" x14ac:dyDescent="0.25">
      <c r="A27" t="s">
        <v>349</v>
      </c>
      <c r="B27" t="s">
        <v>344</v>
      </c>
      <c r="C27" s="3">
        <v>115662.44</v>
      </c>
      <c r="D27" s="3">
        <v>163976.04</v>
      </c>
      <c r="E27" s="3">
        <v>140727.92000000001</v>
      </c>
      <c r="F27" s="3">
        <v>149733.45000000001</v>
      </c>
      <c r="G27" s="3">
        <v>111985.77</v>
      </c>
      <c r="H27" s="3">
        <v>150000</v>
      </c>
      <c r="J27" s="12">
        <v>150000</v>
      </c>
      <c r="L27" s="25">
        <f t="shared" si="0"/>
        <v>144019.97000000003</v>
      </c>
      <c r="M27" s="25">
        <f t="shared" si="1"/>
        <v>146820.45666666669</v>
      </c>
    </row>
    <row r="28" spans="1:15" x14ac:dyDescent="0.25">
      <c r="A28" t="s">
        <v>350</v>
      </c>
      <c r="B28" t="s">
        <v>342</v>
      </c>
      <c r="C28" s="3">
        <v>69295.64</v>
      </c>
      <c r="D28" s="3">
        <v>62813.9</v>
      </c>
      <c r="E28" s="3">
        <v>66471.19</v>
      </c>
      <c r="F28" s="3">
        <v>97015.43</v>
      </c>
      <c r="G28" s="3">
        <v>66647.679999999993</v>
      </c>
      <c r="H28" s="3">
        <v>97000</v>
      </c>
      <c r="J28" s="12">
        <v>97000</v>
      </c>
      <c r="L28" s="25">
        <f t="shared" si="0"/>
        <v>78519.232000000004</v>
      </c>
      <c r="M28" s="25">
        <f t="shared" si="1"/>
        <v>86828.873333333337</v>
      </c>
    </row>
    <row r="29" spans="1:15" x14ac:dyDescent="0.25">
      <c r="A29" t="s">
        <v>351</v>
      </c>
      <c r="B29" t="s">
        <v>352</v>
      </c>
      <c r="C29" s="3">
        <v>17100</v>
      </c>
      <c r="D29" s="3">
        <v>3600</v>
      </c>
      <c r="E29" s="3">
        <v>3300</v>
      </c>
      <c r="F29" s="3">
        <v>3600</v>
      </c>
      <c r="G29" s="3">
        <v>2700</v>
      </c>
      <c r="H29" s="3">
        <v>3600</v>
      </c>
      <c r="J29" s="12">
        <v>3600</v>
      </c>
      <c r="L29" s="25">
        <f t="shared" si="0"/>
        <v>6240</v>
      </c>
      <c r="M29" s="25">
        <f t="shared" si="1"/>
        <v>3500</v>
      </c>
    </row>
    <row r="30" spans="1:15" x14ac:dyDescent="0.25">
      <c r="A30" t="s">
        <v>353</v>
      </c>
      <c r="B30" t="s">
        <v>339</v>
      </c>
      <c r="C30" s="3">
        <v>0</v>
      </c>
      <c r="D30" s="3">
        <v>532</v>
      </c>
      <c r="E30" s="3">
        <v>228</v>
      </c>
      <c r="F30" s="3">
        <v>0</v>
      </c>
      <c r="G30" s="3">
        <v>0</v>
      </c>
      <c r="H30" s="3">
        <v>0</v>
      </c>
      <c r="J30" s="12">
        <v>0</v>
      </c>
      <c r="L30" s="25">
        <f t="shared" si="0"/>
        <v>152</v>
      </c>
      <c r="M30" s="25">
        <f t="shared" si="1"/>
        <v>76</v>
      </c>
    </row>
    <row r="31" spans="1:15" x14ac:dyDescent="0.25">
      <c r="A31" t="s">
        <v>354</v>
      </c>
      <c r="B31" t="s">
        <v>416</v>
      </c>
      <c r="C31" s="3">
        <v>1795</v>
      </c>
      <c r="D31" s="3">
        <v>1710</v>
      </c>
      <c r="E31" s="3">
        <v>1605</v>
      </c>
      <c r="F31" s="3">
        <v>1590.75</v>
      </c>
      <c r="G31" s="3">
        <v>1800</v>
      </c>
      <c r="H31" s="3">
        <f>G31</f>
        <v>1800</v>
      </c>
      <c r="J31" s="12">
        <v>1800</v>
      </c>
      <c r="L31" s="25">
        <f t="shared" si="0"/>
        <v>1700.15</v>
      </c>
      <c r="M31" s="25">
        <f t="shared" si="1"/>
        <v>1665.25</v>
      </c>
    </row>
    <row r="32" spans="1:15" x14ac:dyDescent="0.25">
      <c r="A32" t="s">
        <v>343</v>
      </c>
      <c r="B32" t="s">
        <v>344</v>
      </c>
      <c r="C32" s="3">
        <v>69157.08</v>
      </c>
      <c r="D32" s="3">
        <v>79377.98</v>
      </c>
      <c r="E32" s="3">
        <v>77081.509999999995</v>
      </c>
      <c r="F32" s="3">
        <v>85830.71</v>
      </c>
      <c r="G32" s="3">
        <v>64954.89</v>
      </c>
      <c r="H32" s="3">
        <v>85000</v>
      </c>
      <c r="J32" s="12">
        <v>85000</v>
      </c>
      <c r="L32" s="25">
        <f t="shared" si="0"/>
        <v>79289.456000000006</v>
      </c>
      <c r="M32" s="25">
        <f t="shared" si="1"/>
        <v>82637.406666666677</v>
      </c>
      <c r="O32" s="2"/>
    </row>
    <row r="33" spans="1:13" x14ac:dyDescent="0.25">
      <c r="A33" t="s">
        <v>341</v>
      </c>
      <c r="B33" t="s">
        <v>342</v>
      </c>
      <c r="C33" s="3">
        <v>82813.759999999995</v>
      </c>
      <c r="D33" s="3">
        <v>83635.23</v>
      </c>
      <c r="E33" s="3">
        <v>78207.45</v>
      </c>
      <c r="F33" s="3">
        <v>85442.4</v>
      </c>
      <c r="G33" s="3">
        <v>59475.3</v>
      </c>
      <c r="H33" s="3">
        <v>85000</v>
      </c>
      <c r="J33" s="12">
        <v>85000</v>
      </c>
      <c r="L33" s="25">
        <f t="shared" si="0"/>
        <v>83019.767999999996</v>
      </c>
      <c r="M33" s="25">
        <f t="shared" si="1"/>
        <v>82883.28333333334</v>
      </c>
    </row>
    <row r="34" spans="1:13" x14ac:dyDescent="0.25">
      <c r="A34" t="s">
        <v>340</v>
      </c>
      <c r="B34" t="s">
        <v>339</v>
      </c>
      <c r="C34" s="10">
        <v>0</v>
      </c>
      <c r="D34" s="10">
        <v>275</v>
      </c>
      <c r="E34" s="10">
        <v>52</v>
      </c>
      <c r="F34" s="10">
        <v>0</v>
      </c>
      <c r="G34" s="3">
        <v>0</v>
      </c>
      <c r="H34" s="10">
        <v>0</v>
      </c>
      <c r="J34" s="19">
        <v>0</v>
      </c>
      <c r="L34" s="26">
        <f t="shared" si="0"/>
        <v>65.400000000000006</v>
      </c>
      <c r="M34" s="26">
        <f t="shared" si="1"/>
        <v>17.333333333333332</v>
      </c>
    </row>
    <row r="35" spans="1:13" x14ac:dyDescent="0.25">
      <c r="G35" s="3"/>
    </row>
    <row r="36" spans="1:13" x14ac:dyDescent="0.25">
      <c r="B36" t="s">
        <v>413</v>
      </c>
      <c r="C36" s="3">
        <f>SUM(C5:C34)</f>
        <v>975725.07999999984</v>
      </c>
      <c r="D36" s="3">
        <f>SUM(D5:D34)</f>
        <v>1067599.1100000001</v>
      </c>
      <c r="E36" s="3">
        <f>SUM(E5:E34)</f>
        <v>1263308.27</v>
      </c>
      <c r="F36" s="3">
        <f>SUM(F5:F34)</f>
        <v>1374293.4199999997</v>
      </c>
      <c r="G36" s="3">
        <f>SUM(G5:G34)</f>
        <v>794317.93</v>
      </c>
      <c r="H36" s="3">
        <f t="shared" ref="H36:M36" si="2">SUM(H5:H34)</f>
        <v>1162469.7</v>
      </c>
      <c r="J36" s="13">
        <f t="shared" si="2"/>
        <v>1026750</v>
      </c>
      <c r="K36" s="13"/>
      <c r="L36" s="13">
        <f t="shared" si="2"/>
        <v>1168679.1159999997</v>
      </c>
      <c r="M36" s="13">
        <f t="shared" si="2"/>
        <v>1266690.4633333336</v>
      </c>
    </row>
    <row r="37" spans="1:13" x14ac:dyDescent="0.25">
      <c r="G37" s="3"/>
    </row>
    <row r="38" spans="1:13" x14ac:dyDescent="0.25">
      <c r="A38" t="s">
        <v>789</v>
      </c>
      <c r="B38" t="s">
        <v>444</v>
      </c>
      <c r="G38" s="3"/>
      <c r="L38" s="2"/>
      <c r="M38" s="2"/>
    </row>
    <row r="39" spans="1:13" x14ac:dyDescent="0.25">
      <c r="A39" t="s">
        <v>359</v>
      </c>
      <c r="B39" t="s">
        <v>22</v>
      </c>
      <c r="C39" s="3">
        <v>22279.53</v>
      </c>
      <c r="D39" s="3">
        <v>29448.7</v>
      </c>
      <c r="E39" s="3">
        <v>47989.35</v>
      </c>
      <c r="F39" s="3">
        <v>55372.25</v>
      </c>
      <c r="G39" s="3">
        <v>45875.360000000001</v>
      </c>
      <c r="H39" s="3">
        <f>G39/19*26</f>
        <v>62776.808421052636</v>
      </c>
      <c r="J39" s="12">
        <v>66550</v>
      </c>
      <c r="L39" s="25">
        <f t="shared" ref="L39:L72" si="3">(F39+C39+D39+E39+H39)/5</f>
        <v>43573.327684210526</v>
      </c>
      <c r="M39" s="25">
        <f t="shared" ref="M39:M72" si="4">(E39+H39+F39)/3</f>
        <v>55379.469473684207</v>
      </c>
    </row>
    <row r="40" spans="1:13" x14ac:dyDescent="0.25">
      <c r="A40" t="s">
        <v>383</v>
      </c>
      <c r="B40" t="s">
        <v>30</v>
      </c>
      <c r="C40" s="3">
        <v>207.76</v>
      </c>
      <c r="D40" s="3">
        <v>96.84</v>
      </c>
      <c r="E40" s="3">
        <v>242.03</v>
      </c>
      <c r="F40" s="3">
        <v>246.63</v>
      </c>
      <c r="G40" s="3">
        <v>216.82</v>
      </c>
      <c r="H40" s="3">
        <f t="shared" ref="H40:H53" si="5">G40/19*26</f>
        <v>296.70105263157893</v>
      </c>
      <c r="J40" s="12">
        <v>300</v>
      </c>
      <c r="L40" s="25">
        <f t="shared" si="3"/>
        <v>217.99221052631577</v>
      </c>
      <c r="M40" s="25">
        <f t="shared" si="4"/>
        <v>261.78701754385963</v>
      </c>
    </row>
    <row r="41" spans="1:13" x14ac:dyDescent="0.25">
      <c r="A41" t="s">
        <v>360</v>
      </c>
      <c r="B41" t="s">
        <v>12</v>
      </c>
      <c r="C41" s="3">
        <v>50.86</v>
      </c>
      <c r="D41" s="3">
        <v>7.66</v>
      </c>
      <c r="E41" s="3">
        <v>7.24</v>
      </c>
      <c r="F41" s="3">
        <v>7.23</v>
      </c>
      <c r="G41" s="3">
        <v>0</v>
      </c>
      <c r="H41" s="3">
        <f t="shared" si="5"/>
        <v>0</v>
      </c>
      <c r="J41" s="12">
        <v>5</v>
      </c>
      <c r="L41" s="25">
        <f t="shared" si="3"/>
        <v>14.597999999999999</v>
      </c>
      <c r="M41" s="25">
        <f t="shared" si="4"/>
        <v>4.8233333333333333</v>
      </c>
    </row>
    <row r="42" spans="1:13" x14ac:dyDescent="0.25">
      <c r="A42" t="s">
        <v>361</v>
      </c>
      <c r="B42" t="s">
        <v>14</v>
      </c>
      <c r="C42" s="3">
        <v>3344.28</v>
      </c>
      <c r="D42" s="3">
        <v>2709.87</v>
      </c>
      <c r="E42" s="3">
        <v>4122.3999999999996</v>
      </c>
      <c r="F42" s="3">
        <v>4836.29</v>
      </c>
      <c r="G42" s="3">
        <v>4078.55</v>
      </c>
      <c r="H42" s="3">
        <f t="shared" si="5"/>
        <v>5581.1736842105265</v>
      </c>
      <c r="J42" s="12">
        <v>6500</v>
      </c>
      <c r="L42" s="25">
        <f t="shared" si="3"/>
        <v>4118.8027368421044</v>
      </c>
      <c r="M42" s="25">
        <f t="shared" si="4"/>
        <v>4846.6212280701757</v>
      </c>
    </row>
    <row r="43" spans="1:13" x14ac:dyDescent="0.25">
      <c r="A43" t="s">
        <v>362</v>
      </c>
      <c r="B43" t="s">
        <v>16</v>
      </c>
      <c r="C43" s="3">
        <v>16657.79</v>
      </c>
      <c r="D43" s="3">
        <v>15073.73</v>
      </c>
      <c r="E43" s="3">
        <v>29163.919999999998</v>
      </c>
      <c r="F43" s="3">
        <v>26110.83</v>
      </c>
      <c r="G43" s="3">
        <v>31214.77</v>
      </c>
      <c r="H43" s="3">
        <f t="shared" si="5"/>
        <v>42714.948421052635</v>
      </c>
      <c r="J43" s="12">
        <v>43500</v>
      </c>
      <c r="L43" s="25">
        <f t="shared" si="3"/>
        <v>25944.243684210531</v>
      </c>
      <c r="M43" s="25">
        <f t="shared" si="4"/>
        <v>32663.232807017546</v>
      </c>
    </row>
    <row r="44" spans="1:13" x14ac:dyDescent="0.25">
      <c r="A44" t="s">
        <v>363</v>
      </c>
      <c r="B44" t="s">
        <v>18</v>
      </c>
      <c r="C44" s="3">
        <v>55.9</v>
      </c>
      <c r="D44" s="3">
        <v>55.65</v>
      </c>
      <c r="E44" s="3">
        <v>87.06</v>
      </c>
      <c r="F44" s="3">
        <v>88.34</v>
      </c>
      <c r="G44" s="3">
        <v>68.17</v>
      </c>
      <c r="H44" s="3">
        <f t="shared" si="5"/>
        <v>93.285263157894747</v>
      </c>
      <c r="J44" s="12">
        <v>100</v>
      </c>
      <c r="L44" s="25">
        <f t="shared" si="3"/>
        <v>76.047052631578964</v>
      </c>
      <c r="M44" s="25">
        <f t="shared" si="4"/>
        <v>89.561754385964903</v>
      </c>
    </row>
    <row r="45" spans="1:13" x14ac:dyDescent="0.25">
      <c r="A45" t="s">
        <v>364</v>
      </c>
      <c r="B45" t="s">
        <v>20</v>
      </c>
      <c r="C45" s="3">
        <v>9998.93</v>
      </c>
      <c r="D45" s="3">
        <v>3214.56</v>
      </c>
      <c r="E45" s="3">
        <v>-29226.85</v>
      </c>
      <c r="F45" s="3">
        <v>2086.67</v>
      </c>
      <c r="G45" s="3">
        <v>10618.77</v>
      </c>
      <c r="H45" s="3">
        <f t="shared" si="5"/>
        <v>14530.948421052633</v>
      </c>
      <c r="J45" s="12">
        <v>15000</v>
      </c>
      <c r="L45" s="25">
        <f t="shared" si="3"/>
        <v>120.85168421052694</v>
      </c>
      <c r="M45" s="25">
        <f t="shared" si="4"/>
        <v>-4203.077192982455</v>
      </c>
    </row>
    <row r="46" spans="1:13" x14ac:dyDescent="0.25">
      <c r="A46" t="s">
        <v>656</v>
      </c>
      <c r="B46" t="s">
        <v>101</v>
      </c>
      <c r="C46" s="3">
        <v>680.33</v>
      </c>
      <c r="D46" s="3">
        <v>1051.33</v>
      </c>
      <c r="E46" s="3">
        <v>1358.03</v>
      </c>
      <c r="F46" s="3">
        <v>1761.87</v>
      </c>
      <c r="G46" s="3">
        <v>1445.11</v>
      </c>
      <c r="H46" s="3">
        <f t="shared" si="5"/>
        <v>1977.5189473684209</v>
      </c>
      <c r="J46" s="12">
        <v>2200</v>
      </c>
      <c r="L46" s="25">
        <f t="shared" si="3"/>
        <v>1365.8157894736839</v>
      </c>
      <c r="M46" s="25">
        <f t="shared" si="4"/>
        <v>1699.139649122807</v>
      </c>
    </row>
    <row r="47" spans="1:13" x14ac:dyDescent="0.25">
      <c r="A47" t="s">
        <v>1055</v>
      </c>
      <c r="B47" t="s">
        <v>857</v>
      </c>
      <c r="C47" s="3">
        <v>0</v>
      </c>
      <c r="D47" s="3">
        <v>0</v>
      </c>
      <c r="E47" s="3">
        <v>0</v>
      </c>
      <c r="F47" s="3">
        <v>0</v>
      </c>
      <c r="G47" s="3">
        <v>11.66</v>
      </c>
      <c r="H47" s="3">
        <f t="shared" si="5"/>
        <v>15.955789473684211</v>
      </c>
      <c r="J47" s="12">
        <v>20</v>
      </c>
      <c r="L47" s="25">
        <f t="shared" si="3"/>
        <v>3.1911578947368424</v>
      </c>
      <c r="M47" s="25">
        <f t="shared" si="4"/>
        <v>5.3185964912280701</v>
      </c>
    </row>
    <row r="48" spans="1:13" x14ac:dyDescent="0.25">
      <c r="A48" t="s">
        <v>365</v>
      </c>
      <c r="B48" t="s">
        <v>32</v>
      </c>
      <c r="C48" s="3">
        <v>789.42</v>
      </c>
      <c r="D48" s="3">
        <v>691.25</v>
      </c>
      <c r="E48" s="3">
        <v>1658.63</v>
      </c>
      <c r="F48" s="3">
        <v>1969.67</v>
      </c>
      <c r="G48" s="3">
        <v>1033.69</v>
      </c>
      <c r="H48" s="3">
        <f t="shared" si="5"/>
        <v>1414.5231578947369</v>
      </c>
      <c r="J48" s="12">
        <v>1500</v>
      </c>
      <c r="L48" s="25">
        <f t="shared" si="3"/>
        <v>1304.6986315789475</v>
      </c>
      <c r="M48" s="25">
        <f t="shared" si="4"/>
        <v>1680.9410526315789</v>
      </c>
    </row>
    <row r="49" spans="1:13" x14ac:dyDescent="0.25">
      <c r="A49" t="s">
        <v>366</v>
      </c>
      <c r="B49" t="s">
        <v>24</v>
      </c>
      <c r="C49" s="3">
        <v>2453.88</v>
      </c>
      <c r="D49" s="3">
        <v>1685.47</v>
      </c>
      <c r="E49" s="3">
        <v>6628.82</v>
      </c>
      <c r="F49" s="3">
        <v>5176.63</v>
      </c>
      <c r="G49" s="3">
        <v>2603.7199999999998</v>
      </c>
      <c r="H49" s="3">
        <f t="shared" si="5"/>
        <v>3562.9852631578947</v>
      </c>
      <c r="J49" s="12">
        <v>4000</v>
      </c>
      <c r="L49" s="25">
        <f t="shared" si="3"/>
        <v>3901.5570526315787</v>
      </c>
      <c r="M49" s="25">
        <f t="shared" si="4"/>
        <v>5122.8117543859653</v>
      </c>
    </row>
    <row r="50" spans="1:13" x14ac:dyDescent="0.25">
      <c r="A50" t="s">
        <v>367</v>
      </c>
      <c r="B50" t="s">
        <v>26</v>
      </c>
      <c r="C50" s="3">
        <v>3581.82</v>
      </c>
      <c r="D50" s="3">
        <v>379.09</v>
      </c>
      <c r="E50" s="3">
        <v>0</v>
      </c>
      <c r="F50" s="3">
        <v>1499.99</v>
      </c>
      <c r="G50" s="3">
        <v>0</v>
      </c>
      <c r="H50" s="3">
        <f t="shared" si="5"/>
        <v>0</v>
      </c>
      <c r="J50" s="12">
        <v>1000</v>
      </c>
      <c r="L50" s="25">
        <f t="shared" si="3"/>
        <v>1092.18</v>
      </c>
      <c r="M50" s="25">
        <f t="shared" si="4"/>
        <v>499.99666666666667</v>
      </c>
    </row>
    <row r="51" spans="1:13" x14ac:dyDescent="0.25">
      <c r="A51" t="s">
        <v>913</v>
      </c>
      <c r="B51" t="s">
        <v>38</v>
      </c>
      <c r="C51" s="3">
        <v>0</v>
      </c>
      <c r="D51" s="3">
        <v>150.84</v>
      </c>
      <c r="E51" s="3">
        <v>0</v>
      </c>
      <c r="F51" s="3">
        <v>216.3</v>
      </c>
      <c r="G51" s="3">
        <v>43.25</v>
      </c>
      <c r="H51" s="3">
        <f t="shared" si="5"/>
        <v>59.184210526315788</v>
      </c>
      <c r="J51" s="12">
        <v>100</v>
      </c>
      <c r="L51" s="25">
        <f t="shared" si="3"/>
        <v>85.264842105263156</v>
      </c>
      <c r="M51" s="25">
        <f t="shared" si="4"/>
        <v>91.828070175438597</v>
      </c>
    </row>
    <row r="52" spans="1:13" x14ac:dyDescent="0.25">
      <c r="A52" t="s">
        <v>368</v>
      </c>
      <c r="B52" t="s">
        <v>28</v>
      </c>
      <c r="C52" s="3">
        <v>49.28</v>
      </c>
      <c r="D52" s="3">
        <v>50.28</v>
      </c>
      <c r="E52" s="3">
        <v>86.31</v>
      </c>
      <c r="F52" s="3">
        <v>152.66</v>
      </c>
      <c r="G52" s="3">
        <v>195.13</v>
      </c>
      <c r="H52" s="3">
        <f t="shared" si="5"/>
        <v>267.02</v>
      </c>
      <c r="J52" s="12">
        <v>250</v>
      </c>
      <c r="L52" s="25">
        <f t="shared" si="3"/>
        <v>121.10999999999999</v>
      </c>
      <c r="M52" s="25">
        <f t="shared" si="4"/>
        <v>168.66333333333333</v>
      </c>
    </row>
    <row r="53" spans="1:13" x14ac:dyDescent="0.25">
      <c r="A53" t="s">
        <v>1071</v>
      </c>
      <c r="B53" t="s">
        <v>61</v>
      </c>
      <c r="C53" s="3">
        <v>0</v>
      </c>
      <c r="D53" s="3">
        <v>0</v>
      </c>
      <c r="E53" s="3">
        <v>0</v>
      </c>
      <c r="F53" s="3">
        <v>0</v>
      </c>
      <c r="G53" s="3">
        <v>1161.49</v>
      </c>
      <c r="H53" s="3">
        <f t="shared" si="5"/>
        <v>1589.4073684210525</v>
      </c>
      <c r="J53" s="12">
        <v>1650</v>
      </c>
      <c r="L53" s="25">
        <f t="shared" si="3"/>
        <v>317.8814736842105</v>
      </c>
      <c r="M53" s="25">
        <f t="shared" si="4"/>
        <v>529.80245614035084</v>
      </c>
    </row>
    <row r="54" spans="1:13" x14ac:dyDescent="0.25">
      <c r="A54" t="s">
        <v>385</v>
      </c>
      <c r="B54" t="s">
        <v>103</v>
      </c>
      <c r="C54" s="3">
        <v>276.60000000000002</v>
      </c>
      <c r="D54" s="3">
        <v>0</v>
      </c>
      <c r="E54" s="3">
        <v>44.04</v>
      </c>
      <c r="F54" s="3">
        <v>77.739999999999995</v>
      </c>
      <c r="G54" s="3">
        <v>88.8</v>
      </c>
      <c r="H54" s="3">
        <f>G54/9*12</f>
        <v>118.4</v>
      </c>
      <c r="J54" s="12">
        <v>125</v>
      </c>
      <c r="L54" s="25">
        <f t="shared" si="3"/>
        <v>103.35600000000002</v>
      </c>
      <c r="M54" s="25">
        <f t="shared" si="4"/>
        <v>80.06</v>
      </c>
    </row>
    <row r="55" spans="1:13" x14ac:dyDescent="0.25">
      <c r="A55" t="s">
        <v>390</v>
      </c>
      <c r="B55" t="s">
        <v>66</v>
      </c>
      <c r="C55" s="3">
        <v>3273.58</v>
      </c>
      <c r="D55" s="3">
        <v>3832.17</v>
      </c>
      <c r="E55" s="3">
        <v>4942.46</v>
      </c>
      <c r="F55" s="3">
        <v>2134.6999999999998</v>
      </c>
      <c r="G55" s="3">
        <v>1249.0899999999999</v>
      </c>
      <c r="H55" s="3">
        <f t="shared" ref="H55:H72" si="6">G55/9*12</f>
        <v>1665.4533333333331</v>
      </c>
      <c r="J55" s="12">
        <v>2000</v>
      </c>
      <c r="L55" s="25">
        <f t="shared" si="3"/>
        <v>3169.6726666666664</v>
      </c>
      <c r="M55" s="25">
        <f t="shared" si="4"/>
        <v>2914.2044444444441</v>
      </c>
    </row>
    <row r="56" spans="1:13" x14ac:dyDescent="0.25">
      <c r="A56" t="s">
        <v>386</v>
      </c>
      <c r="B56" t="s">
        <v>64</v>
      </c>
      <c r="C56" s="3">
        <f>2490.06+611.33</f>
        <v>3101.39</v>
      </c>
      <c r="D56" s="3">
        <v>2784.6</v>
      </c>
      <c r="E56" s="3">
        <v>270.58999999999997</v>
      </c>
      <c r="F56" s="3">
        <v>954.02</v>
      </c>
      <c r="G56" s="3">
        <v>965.19</v>
      </c>
      <c r="H56" s="3">
        <f t="shared" si="6"/>
        <v>1286.92</v>
      </c>
      <c r="J56" s="12">
        <v>1350</v>
      </c>
      <c r="L56" s="25">
        <f t="shared" si="3"/>
        <v>1679.5040000000001</v>
      </c>
      <c r="M56" s="25">
        <f t="shared" si="4"/>
        <v>837.17666666666662</v>
      </c>
    </row>
    <row r="57" spans="1:13" x14ac:dyDescent="0.25">
      <c r="A57" t="s">
        <v>406</v>
      </c>
      <c r="B57" t="s">
        <v>87</v>
      </c>
      <c r="C57" s="3">
        <v>881.43</v>
      </c>
      <c r="D57" s="3">
        <v>932.79</v>
      </c>
      <c r="E57" s="3">
        <v>885.27</v>
      </c>
      <c r="F57" s="3">
        <v>861.84</v>
      </c>
      <c r="G57" s="3">
        <v>844.17</v>
      </c>
      <c r="H57" s="3">
        <f t="shared" si="6"/>
        <v>1125.56</v>
      </c>
      <c r="J57" s="12">
        <v>1200</v>
      </c>
      <c r="L57" s="25">
        <f t="shared" si="3"/>
        <v>937.37799999999993</v>
      </c>
      <c r="M57" s="25">
        <f t="shared" si="4"/>
        <v>957.55666666666673</v>
      </c>
    </row>
    <row r="58" spans="1:13" x14ac:dyDescent="0.25">
      <c r="A58" t="s">
        <v>710</v>
      </c>
      <c r="B58" t="s">
        <v>325</v>
      </c>
      <c r="C58" s="3">
        <v>1320</v>
      </c>
      <c r="D58" s="3">
        <v>1400</v>
      </c>
      <c r="E58" s="3">
        <v>2280</v>
      </c>
      <c r="F58" s="3">
        <v>2430</v>
      </c>
      <c r="G58" s="3">
        <v>0</v>
      </c>
      <c r="H58" s="3">
        <v>3630</v>
      </c>
      <c r="J58" s="12">
        <v>3750</v>
      </c>
      <c r="L58" s="25">
        <f t="shared" si="3"/>
        <v>2212</v>
      </c>
      <c r="M58" s="25">
        <f t="shared" si="4"/>
        <v>2780</v>
      </c>
    </row>
    <row r="59" spans="1:13" x14ac:dyDescent="0.25">
      <c r="A59" t="s">
        <v>914</v>
      </c>
      <c r="B59" t="s">
        <v>861</v>
      </c>
      <c r="C59" s="3">
        <v>0</v>
      </c>
      <c r="D59" s="3">
        <v>2187</v>
      </c>
      <c r="E59" s="3">
        <v>10.5</v>
      </c>
      <c r="F59" s="3">
        <v>61</v>
      </c>
      <c r="G59" s="3">
        <v>0</v>
      </c>
      <c r="H59" s="3">
        <f t="shared" si="6"/>
        <v>0</v>
      </c>
      <c r="J59" s="12">
        <v>100</v>
      </c>
      <c r="L59" s="25">
        <f t="shared" si="3"/>
        <v>451.7</v>
      </c>
      <c r="M59" s="25">
        <f t="shared" si="4"/>
        <v>23.833333333333332</v>
      </c>
    </row>
    <row r="60" spans="1:13" x14ac:dyDescent="0.25">
      <c r="A60" t="s">
        <v>915</v>
      </c>
      <c r="B60" t="s">
        <v>859</v>
      </c>
      <c r="C60" s="3">
        <v>0</v>
      </c>
      <c r="D60" s="3">
        <v>532</v>
      </c>
      <c r="E60" s="3">
        <v>0</v>
      </c>
      <c r="F60" s="3">
        <v>1064</v>
      </c>
      <c r="G60" s="3">
        <v>1606.1</v>
      </c>
      <c r="H60" s="3">
        <v>1606.1</v>
      </c>
      <c r="J60" s="12">
        <v>500</v>
      </c>
      <c r="L60" s="25">
        <f t="shared" si="3"/>
        <v>640.41999999999996</v>
      </c>
      <c r="M60" s="25">
        <f t="shared" si="4"/>
        <v>890.0333333333333</v>
      </c>
    </row>
    <row r="61" spans="1:13" x14ac:dyDescent="0.25">
      <c r="A61" t="s">
        <v>970</v>
      </c>
      <c r="B61" t="s">
        <v>971</v>
      </c>
      <c r="C61" s="3">
        <v>0</v>
      </c>
      <c r="D61" s="3">
        <v>0</v>
      </c>
      <c r="E61" s="3">
        <v>990.6</v>
      </c>
      <c r="F61" s="3">
        <v>847.4</v>
      </c>
      <c r="G61" s="3">
        <v>869</v>
      </c>
      <c r="H61" s="3">
        <v>869</v>
      </c>
      <c r="J61" s="12">
        <v>1000</v>
      </c>
      <c r="L61" s="25">
        <f t="shared" si="3"/>
        <v>541.4</v>
      </c>
      <c r="M61" s="25">
        <f t="shared" si="4"/>
        <v>902.33333333333337</v>
      </c>
    </row>
    <row r="62" spans="1:13" x14ac:dyDescent="0.25">
      <c r="A62" t="s">
        <v>972</v>
      </c>
      <c r="B62" t="s">
        <v>484</v>
      </c>
      <c r="C62" s="3">
        <v>0</v>
      </c>
      <c r="D62" s="3">
        <v>0</v>
      </c>
      <c r="E62" s="3">
        <v>337.8</v>
      </c>
      <c r="F62" s="3">
        <v>1281.6500000000001</v>
      </c>
      <c r="G62" s="3">
        <v>1148.23</v>
      </c>
      <c r="H62" s="3">
        <f t="shared" si="6"/>
        <v>1530.9733333333334</v>
      </c>
      <c r="J62" s="12">
        <v>1600</v>
      </c>
      <c r="L62" s="25">
        <f t="shared" si="3"/>
        <v>630.08466666666664</v>
      </c>
      <c r="M62" s="25">
        <f t="shared" si="4"/>
        <v>1050.1411111111111</v>
      </c>
    </row>
    <row r="63" spans="1:13" x14ac:dyDescent="0.25">
      <c r="A63" t="s">
        <v>916</v>
      </c>
      <c r="B63" t="s">
        <v>78</v>
      </c>
      <c r="C63" s="3">
        <v>0</v>
      </c>
      <c r="D63" s="3">
        <v>78</v>
      </c>
      <c r="E63" s="3">
        <v>147.21</v>
      </c>
      <c r="F63" s="3">
        <v>0</v>
      </c>
      <c r="G63" s="3">
        <v>0</v>
      </c>
      <c r="H63" s="3">
        <f t="shared" si="6"/>
        <v>0</v>
      </c>
      <c r="J63" s="12">
        <v>0</v>
      </c>
      <c r="L63" s="25">
        <f t="shared" si="3"/>
        <v>45.042000000000002</v>
      </c>
      <c r="M63" s="25">
        <f t="shared" si="4"/>
        <v>49.07</v>
      </c>
    </row>
    <row r="64" spans="1:13" x14ac:dyDescent="0.25">
      <c r="A64" t="s">
        <v>1056</v>
      </c>
      <c r="B64" t="s">
        <v>1057</v>
      </c>
      <c r="C64" s="3">
        <v>0</v>
      </c>
      <c r="D64" s="3">
        <v>0</v>
      </c>
      <c r="E64" s="3">
        <v>0</v>
      </c>
      <c r="F64" s="3">
        <v>0</v>
      </c>
      <c r="G64" s="3">
        <v>357.2</v>
      </c>
      <c r="H64" s="3">
        <f t="shared" si="6"/>
        <v>476.26666666666665</v>
      </c>
      <c r="J64" s="12">
        <v>500</v>
      </c>
      <c r="L64" s="25">
        <f t="shared" si="3"/>
        <v>95.25333333333333</v>
      </c>
      <c r="M64" s="25">
        <f t="shared" si="4"/>
        <v>158.75555555555556</v>
      </c>
    </row>
    <row r="65" spans="1:15" x14ac:dyDescent="0.25">
      <c r="A65" t="s">
        <v>709</v>
      </c>
      <c r="B65" t="s">
        <v>711</v>
      </c>
      <c r="C65" s="3">
        <v>120</v>
      </c>
      <c r="D65" s="3">
        <v>414.75</v>
      </c>
      <c r="E65" s="3">
        <v>221.92</v>
      </c>
      <c r="F65" s="3">
        <v>346.6</v>
      </c>
      <c r="G65" s="3">
        <v>61.45</v>
      </c>
      <c r="H65" s="3">
        <f t="shared" si="6"/>
        <v>81.933333333333337</v>
      </c>
      <c r="J65" s="12">
        <v>100</v>
      </c>
      <c r="L65" s="25">
        <f t="shared" si="3"/>
        <v>237.04066666666668</v>
      </c>
      <c r="M65" s="25">
        <f t="shared" si="4"/>
        <v>216.81777777777779</v>
      </c>
    </row>
    <row r="66" spans="1:15" x14ac:dyDescent="0.25">
      <c r="A66" t="s">
        <v>405</v>
      </c>
      <c r="B66" t="s">
        <v>123</v>
      </c>
      <c r="C66" s="3">
        <v>361</v>
      </c>
      <c r="D66" s="3">
        <v>225.2</v>
      </c>
      <c r="E66" s="3">
        <v>92</v>
      </c>
      <c r="F66" s="3">
        <v>376.98</v>
      </c>
      <c r="G66" s="3">
        <v>2237.12</v>
      </c>
      <c r="H66" s="3">
        <f t="shared" si="6"/>
        <v>2982.8266666666664</v>
      </c>
      <c r="J66" s="12">
        <v>2500</v>
      </c>
      <c r="L66" s="25">
        <f t="shared" si="3"/>
        <v>807.60133333333329</v>
      </c>
      <c r="M66" s="25">
        <f t="shared" si="4"/>
        <v>1150.6022222222221</v>
      </c>
    </row>
    <row r="67" spans="1:15" x14ac:dyDescent="0.25">
      <c r="A67" t="s">
        <v>973</v>
      </c>
      <c r="B67" t="s">
        <v>522</v>
      </c>
      <c r="C67" s="3">
        <v>0</v>
      </c>
      <c r="D67" s="3">
        <v>0</v>
      </c>
      <c r="E67" s="3">
        <v>263.83999999999997</v>
      </c>
      <c r="F67" s="3">
        <v>1787.59</v>
      </c>
      <c r="G67" s="3">
        <v>724.6</v>
      </c>
      <c r="H67" s="3">
        <f t="shared" si="6"/>
        <v>966.13333333333344</v>
      </c>
      <c r="J67" s="12">
        <v>1000</v>
      </c>
      <c r="L67" s="25">
        <f t="shared" si="3"/>
        <v>603.51266666666675</v>
      </c>
      <c r="M67" s="25">
        <f t="shared" si="4"/>
        <v>1005.8544444444445</v>
      </c>
    </row>
    <row r="68" spans="1:15" x14ac:dyDescent="0.25">
      <c r="A68" t="s">
        <v>712</v>
      </c>
      <c r="B68" t="s">
        <v>89</v>
      </c>
      <c r="C68" s="3">
        <v>15102.45</v>
      </c>
      <c r="D68" s="3">
        <v>314.39999999999998</v>
      </c>
      <c r="E68" s="3">
        <v>330</v>
      </c>
      <c r="F68" s="3">
        <v>3719.52</v>
      </c>
      <c r="G68" s="3">
        <v>0</v>
      </c>
      <c r="H68" s="3">
        <v>4500</v>
      </c>
      <c r="J68" s="12">
        <v>4500</v>
      </c>
      <c r="L68" s="25">
        <f t="shared" si="3"/>
        <v>4793.2740000000003</v>
      </c>
      <c r="M68" s="25">
        <f t="shared" si="4"/>
        <v>2849.84</v>
      </c>
    </row>
    <row r="69" spans="1:15" x14ac:dyDescent="0.25">
      <c r="A69" t="s">
        <v>418</v>
      </c>
      <c r="B69" t="s">
        <v>85</v>
      </c>
      <c r="C69" s="3">
        <v>0</v>
      </c>
      <c r="D69" s="3">
        <v>683.08</v>
      </c>
      <c r="E69" s="3">
        <v>880.27</v>
      </c>
      <c r="F69" s="3">
        <v>3312.88</v>
      </c>
      <c r="G69" s="3">
        <v>4032.82</v>
      </c>
      <c r="H69" s="3">
        <f t="shared" si="6"/>
        <v>5377.0933333333332</v>
      </c>
      <c r="J69" s="12">
        <v>5500</v>
      </c>
      <c r="L69" s="25">
        <f t="shared" si="3"/>
        <v>2050.6646666666666</v>
      </c>
      <c r="M69" s="25">
        <f t="shared" si="4"/>
        <v>3190.0811111111107</v>
      </c>
      <c r="O69" s="2"/>
    </row>
    <row r="70" spans="1:15" x14ac:dyDescent="0.25">
      <c r="A70" t="s">
        <v>404</v>
      </c>
      <c r="B70" t="s">
        <v>106</v>
      </c>
      <c r="C70" s="3">
        <v>531.04999999999995</v>
      </c>
      <c r="D70" s="3">
        <v>783.2</v>
      </c>
      <c r="E70" s="3">
        <v>1221.32</v>
      </c>
      <c r="F70" s="3">
        <v>2815.45</v>
      </c>
      <c r="G70" s="3">
        <v>3907.78</v>
      </c>
      <c r="H70" s="3">
        <f t="shared" si="6"/>
        <v>5210.373333333333</v>
      </c>
      <c r="J70" s="12">
        <v>5250</v>
      </c>
      <c r="L70" s="25">
        <f t="shared" si="3"/>
        <v>2112.2786666666666</v>
      </c>
      <c r="M70" s="25">
        <f t="shared" si="4"/>
        <v>3082.3811111111113</v>
      </c>
    </row>
    <row r="71" spans="1:15" x14ac:dyDescent="0.25">
      <c r="A71" t="s">
        <v>975</v>
      </c>
      <c r="B71" t="s">
        <v>974</v>
      </c>
      <c r="C71" s="3">
        <v>0</v>
      </c>
      <c r="D71" s="3">
        <v>0</v>
      </c>
      <c r="E71" s="3">
        <v>139933.5</v>
      </c>
      <c r="F71" s="3">
        <v>329760.75</v>
      </c>
      <c r="G71" s="3">
        <v>88418</v>
      </c>
      <c r="H71" s="3">
        <v>131879</v>
      </c>
      <c r="J71" s="12">
        <v>0</v>
      </c>
      <c r="L71" s="25">
        <f t="shared" si="3"/>
        <v>120314.65</v>
      </c>
      <c r="M71" s="25">
        <f t="shared" si="4"/>
        <v>200524.41666666666</v>
      </c>
    </row>
    <row r="72" spans="1:15" x14ac:dyDescent="0.25">
      <c r="A72" t="s">
        <v>419</v>
      </c>
      <c r="B72" t="s">
        <v>420</v>
      </c>
      <c r="C72" s="10">
        <v>249</v>
      </c>
      <c r="D72" s="10">
        <v>245.47</v>
      </c>
      <c r="E72" s="10">
        <v>100.6</v>
      </c>
      <c r="F72" s="10">
        <v>144.99</v>
      </c>
      <c r="G72" s="3">
        <v>227.5</v>
      </c>
      <c r="H72" s="10">
        <f t="shared" si="6"/>
        <v>303.33333333333337</v>
      </c>
      <c r="J72" s="19">
        <v>0</v>
      </c>
      <c r="L72" s="26">
        <f t="shared" si="3"/>
        <v>208.67866666666669</v>
      </c>
      <c r="M72" s="26">
        <f t="shared" si="4"/>
        <v>182.97444444444446</v>
      </c>
    </row>
    <row r="73" spans="1:15" x14ac:dyDescent="0.25">
      <c r="C73" s="3">
        <f t="shared" ref="C73:H73" si="7">SUM(C39:C72)</f>
        <v>85366.28</v>
      </c>
      <c r="D73" s="3">
        <f t="shared" si="7"/>
        <v>69027.929999999978</v>
      </c>
      <c r="E73" s="3">
        <f t="shared" si="7"/>
        <v>215068.86000000002</v>
      </c>
      <c r="F73" s="3">
        <f t="shared" si="7"/>
        <v>451502.47</v>
      </c>
      <c r="G73" s="3">
        <f t="shared" si="7"/>
        <v>205303.54000000004</v>
      </c>
      <c r="H73" s="3">
        <f t="shared" si="7"/>
        <v>298489.8266666666</v>
      </c>
      <c r="I73" s="3"/>
      <c r="J73" s="13">
        <f>SUM(J39:J72)</f>
        <v>173650</v>
      </c>
      <c r="K73" s="3"/>
      <c r="L73" s="30">
        <f>SUM(L39:L72)</f>
        <v>223891.0733333333</v>
      </c>
      <c r="M73" s="30">
        <f>SUM(M39:M72)</f>
        <v>321687.05222222226</v>
      </c>
    </row>
    <row r="74" spans="1:15" x14ac:dyDescent="0.25">
      <c r="G74" s="3"/>
      <c r="L74" s="2"/>
      <c r="M74" s="2"/>
    </row>
    <row r="75" spans="1:15" x14ac:dyDescent="0.25">
      <c r="A75" t="s">
        <v>423</v>
      </c>
      <c r="B75" s="31" t="s">
        <v>97</v>
      </c>
      <c r="C75" s="3">
        <v>389105</v>
      </c>
      <c r="D75" s="3">
        <v>389103.19</v>
      </c>
      <c r="E75" s="3">
        <v>389776.8</v>
      </c>
      <c r="F75" s="3">
        <v>391776.8</v>
      </c>
      <c r="G75" s="3">
        <v>0</v>
      </c>
      <c r="H75" s="3">
        <v>389776.8</v>
      </c>
      <c r="J75" s="12">
        <v>389777</v>
      </c>
      <c r="L75" s="25">
        <f t="shared" ref="L75" si="8">(F75+C75+D75+E75+H75)/5</f>
        <v>389907.71799999999</v>
      </c>
      <c r="M75" s="25">
        <f t="shared" ref="M75" si="9">(E75+H75+F75)/3</f>
        <v>390443.46666666662</v>
      </c>
    </row>
    <row r="76" spans="1:15" x14ac:dyDescent="0.25">
      <c r="B76" s="31"/>
      <c r="G76" s="3"/>
      <c r="L76" s="2"/>
      <c r="M76" s="2"/>
    </row>
    <row r="77" spans="1:15" x14ac:dyDescent="0.25">
      <c r="B77" t="s">
        <v>794</v>
      </c>
      <c r="G77" s="3"/>
      <c r="L77" s="2"/>
      <c r="M77" s="2"/>
    </row>
    <row r="78" spans="1:15" x14ac:dyDescent="0.25">
      <c r="A78" t="s">
        <v>369</v>
      </c>
      <c r="B78" t="s">
        <v>22</v>
      </c>
      <c r="C78" s="3">
        <v>47084.15</v>
      </c>
      <c r="D78" s="3">
        <v>45922.38</v>
      </c>
      <c r="E78" s="3">
        <v>53027.61</v>
      </c>
      <c r="F78" s="3">
        <v>59156.03</v>
      </c>
      <c r="G78" s="3">
        <v>39100.5</v>
      </c>
      <c r="H78" s="3">
        <f>G78/19*26</f>
        <v>53505.947368421046</v>
      </c>
      <c r="J78" s="12">
        <v>56725</v>
      </c>
      <c r="L78" s="25">
        <f t="shared" ref="L78:L113" si="10">(F78+C78+D78+E78+H78)/5</f>
        <v>51739.223473684207</v>
      </c>
      <c r="M78" s="25">
        <f t="shared" ref="M78:M113" si="11">(E78+H78+F78)/3</f>
        <v>55229.862456140349</v>
      </c>
      <c r="O78" s="2"/>
    </row>
    <row r="79" spans="1:15" x14ac:dyDescent="0.25">
      <c r="A79" t="s">
        <v>370</v>
      </c>
      <c r="B79" t="s">
        <v>30</v>
      </c>
      <c r="C79" s="3">
        <v>2224.2800000000002</v>
      </c>
      <c r="D79" s="3">
        <v>1199.3399999999999</v>
      </c>
      <c r="E79" s="3">
        <v>1956.92</v>
      </c>
      <c r="F79" s="3">
        <v>2046.51</v>
      </c>
      <c r="G79" s="3">
        <v>1623.09</v>
      </c>
      <c r="H79" s="3">
        <f t="shared" ref="H79:H92" si="12">G79/19*26</f>
        <v>2221.0705263157893</v>
      </c>
      <c r="J79" s="12">
        <v>2250</v>
      </c>
      <c r="L79" s="25">
        <f t="shared" si="10"/>
        <v>1929.6241052631581</v>
      </c>
      <c r="M79" s="25">
        <f t="shared" si="11"/>
        <v>2074.8335087719297</v>
      </c>
    </row>
    <row r="80" spans="1:15" x14ac:dyDescent="0.25">
      <c r="A80" t="s">
        <v>371</v>
      </c>
      <c r="B80" t="s">
        <v>12</v>
      </c>
      <c r="C80" s="3">
        <v>8.16</v>
      </c>
      <c r="D80" s="3">
        <v>7.93</v>
      </c>
      <c r="E80" s="3">
        <v>7.87</v>
      </c>
      <c r="F80" s="3">
        <v>8.51</v>
      </c>
      <c r="G80" s="3">
        <v>0</v>
      </c>
      <c r="H80" s="3">
        <f t="shared" si="12"/>
        <v>0</v>
      </c>
      <c r="J80" s="12">
        <v>10</v>
      </c>
      <c r="L80" s="25">
        <f t="shared" si="10"/>
        <v>6.4939999999999998</v>
      </c>
      <c r="M80" s="25">
        <f t="shared" si="11"/>
        <v>5.46</v>
      </c>
    </row>
    <row r="81" spans="1:13" x14ac:dyDescent="0.25">
      <c r="A81" t="s">
        <v>372</v>
      </c>
      <c r="B81" t="s">
        <v>14</v>
      </c>
      <c r="C81" s="3">
        <v>3665.74</v>
      </c>
      <c r="D81" s="3">
        <v>4123.2</v>
      </c>
      <c r="E81" s="3">
        <v>4469.3</v>
      </c>
      <c r="F81" s="3">
        <v>4854.7700000000004</v>
      </c>
      <c r="G81" s="3">
        <v>3630.7</v>
      </c>
      <c r="H81" s="3">
        <f t="shared" si="12"/>
        <v>4968.3263157894735</v>
      </c>
      <c r="J81" s="12">
        <v>6000</v>
      </c>
      <c r="L81" s="25">
        <f t="shared" si="10"/>
        <v>4416.2672631578944</v>
      </c>
      <c r="M81" s="25">
        <f t="shared" si="11"/>
        <v>4764.1321052631583</v>
      </c>
    </row>
    <row r="82" spans="1:13" x14ac:dyDescent="0.25">
      <c r="A82" t="s">
        <v>373</v>
      </c>
      <c r="B82" t="s">
        <v>16</v>
      </c>
      <c r="C82" s="3">
        <v>26999.19</v>
      </c>
      <c r="D82" s="3">
        <v>30851.24</v>
      </c>
      <c r="E82" s="3">
        <v>36629.06</v>
      </c>
      <c r="F82" s="3">
        <v>31038.93</v>
      </c>
      <c r="G82" s="3">
        <v>26382.84</v>
      </c>
      <c r="H82" s="3">
        <f t="shared" si="12"/>
        <v>36102.833684210527</v>
      </c>
      <c r="J82" s="12">
        <v>37500</v>
      </c>
      <c r="L82" s="25">
        <f t="shared" si="10"/>
        <v>32324.250736842107</v>
      </c>
      <c r="M82" s="25">
        <f t="shared" si="11"/>
        <v>34590.274561403501</v>
      </c>
    </row>
    <row r="83" spans="1:13" x14ac:dyDescent="0.25">
      <c r="A83" t="s">
        <v>374</v>
      </c>
      <c r="B83" t="s">
        <v>18</v>
      </c>
      <c r="C83" s="3">
        <v>67.55</v>
      </c>
      <c r="D83" s="3">
        <v>79.319999999999993</v>
      </c>
      <c r="E83" s="3">
        <v>86.87</v>
      </c>
      <c r="F83" s="3">
        <v>81.650000000000006</v>
      </c>
      <c r="G83" s="3">
        <v>59.27</v>
      </c>
      <c r="H83" s="3">
        <f t="shared" si="12"/>
        <v>81.106315789473697</v>
      </c>
      <c r="J83" s="12">
        <v>100</v>
      </c>
      <c r="L83" s="25">
        <f t="shared" si="10"/>
        <v>79.299263157894728</v>
      </c>
      <c r="M83" s="25">
        <f t="shared" si="11"/>
        <v>83.208771929824564</v>
      </c>
    </row>
    <row r="84" spans="1:13" x14ac:dyDescent="0.25">
      <c r="A84" t="s">
        <v>375</v>
      </c>
      <c r="B84" t="s">
        <v>20</v>
      </c>
      <c r="C84" s="3">
        <v>20579.939999999999</v>
      </c>
      <c r="D84" s="3">
        <v>11570.8</v>
      </c>
      <c r="E84" s="3">
        <v>-57744.42</v>
      </c>
      <c r="F84" s="3">
        <v>4121.4799999999996</v>
      </c>
      <c r="G84" s="3">
        <v>9042.8799999999992</v>
      </c>
      <c r="H84" s="3">
        <f t="shared" si="12"/>
        <v>12374.46736842105</v>
      </c>
      <c r="J84" s="12">
        <v>12500</v>
      </c>
      <c r="L84" s="25">
        <f t="shared" si="10"/>
        <v>-1819.5465263157894</v>
      </c>
      <c r="M84" s="25">
        <f t="shared" si="11"/>
        <v>-13749.490877192982</v>
      </c>
    </row>
    <row r="85" spans="1:13" x14ac:dyDescent="0.25">
      <c r="A85" t="s">
        <v>917</v>
      </c>
      <c r="B85" t="s">
        <v>101</v>
      </c>
      <c r="C85" s="3">
        <v>0</v>
      </c>
      <c r="D85" s="3">
        <v>70.099999999999994</v>
      </c>
      <c r="E85" s="3">
        <v>144.08000000000001</v>
      </c>
      <c r="F85" s="3">
        <v>261.39999999999998</v>
      </c>
      <c r="G85" s="3">
        <v>88.58</v>
      </c>
      <c r="H85" s="3">
        <f t="shared" si="12"/>
        <v>121.21473684210527</v>
      </c>
      <c r="J85" s="12">
        <v>125</v>
      </c>
      <c r="L85" s="25">
        <f t="shared" si="10"/>
        <v>119.35894736842106</v>
      </c>
      <c r="M85" s="25">
        <f t="shared" si="11"/>
        <v>175.56491228070175</v>
      </c>
    </row>
    <row r="86" spans="1:13" x14ac:dyDescent="0.25">
      <c r="A86" t="s">
        <v>918</v>
      </c>
      <c r="B86" t="s">
        <v>857</v>
      </c>
      <c r="C86" s="3">
        <v>0</v>
      </c>
      <c r="D86" s="3">
        <v>1179.81</v>
      </c>
      <c r="E86" s="3">
        <v>585.53</v>
      </c>
      <c r="F86" s="3">
        <v>640.82000000000005</v>
      </c>
      <c r="G86" s="3">
        <v>479.27</v>
      </c>
      <c r="H86" s="3">
        <f t="shared" si="12"/>
        <v>655.84315789473681</v>
      </c>
      <c r="J86" s="12">
        <v>650</v>
      </c>
      <c r="L86" s="25">
        <f t="shared" si="10"/>
        <v>612.40063157894724</v>
      </c>
      <c r="M86" s="25">
        <f t="shared" si="11"/>
        <v>627.39771929824565</v>
      </c>
    </row>
    <row r="87" spans="1:13" x14ac:dyDescent="0.25">
      <c r="A87" t="s">
        <v>705</v>
      </c>
      <c r="B87" t="s">
        <v>32</v>
      </c>
      <c r="C87" s="3">
        <v>614.62</v>
      </c>
      <c r="D87" s="3">
        <v>1137.03</v>
      </c>
      <c r="E87" s="3">
        <v>1219.8399999999999</v>
      </c>
      <c r="F87" s="3">
        <v>969.77</v>
      </c>
      <c r="G87" s="3">
        <v>869.38</v>
      </c>
      <c r="H87" s="3">
        <f t="shared" si="12"/>
        <v>1189.6778947368421</v>
      </c>
      <c r="J87" s="12">
        <v>1200</v>
      </c>
      <c r="L87" s="25">
        <f t="shared" si="10"/>
        <v>1026.1875789473684</v>
      </c>
      <c r="M87" s="25">
        <f t="shared" si="11"/>
        <v>1126.4292982456141</v>
      </c>
    </row>
    <row r="88" spans="1:13" x14ac:dyDescent="0.25">
      <c r="A88" t="s">
        <v>706</v>
      </c>
      <c r="B88" t="s">
        <v>49</v>
      </c>
      <c r="C88" s="3">
        <v>947.63</v>
      </c>
      <c r="D88" s="3">
        <v>1334.34</v>
      </c>
      <c r="E88" s="3">
        <v>924.82</v>
      </c>
      <c r="F88" s="3">
        <v>1132.26</v>
      </c>
      <c r="G88" s="3">
        <v>729.65</v>
      </c>
      <c r="H88" s="3">
        <f t="shared" si="12"/>
        <v>998.46842105263147</v>
      </c>
      <c r="J88" s="12">
        <v>1000</v>
      </c>
      <c r="L88" s="25">
        <f t="shared" si="10"/>
        <v>1067.503684210526</v>
      </c>
      <c r="M88" s="25">
        <f t="shared" si="11"/>
        <v>1018.5161403508772</v>
      </c>
    </row>
    <row r="89" spans="1:13" x14ac:dyDescent="0.25">
      <c r="A89" t="s">
        <v>919</v>
      </c>
      <c r="B89" t="s">
        <v>920</v>
      </c>
      <c r="C89" s="3">
        <v>0</v>
      </c>
      <c r="D89" s="3">
        <v>2537.8200000000002</v>
      </c>
      <c r="E89" s="3">
        <v>2715.42</v>
      </c>
      <c r="F89" s="3">
        <v>3047.12</v>
      </c>
      <c r="G89" s="3">
        <v>3041.41</v>
      </c>
      <c r="H89" s="3">
        <f t="shared" si="12"/>
        <v>4161.9294736842103</v>
      </c>
      <c r="J89" s="12">
        <v>4200</v>
      </c>
      <c r="L89" s="25">
        <f t="shared" si="10"/>
        <v>2492.4578947368418</v>
      </c>
      <c r="M89" s="25">
        <f t="shared" si="11"/>
        <v>3308.1564912280701</v>
      </c>
    </row>
    <row r="90" spans="1:13" x14ac:dyDescent="0.25">
      <c r="A90" t="s">
        <v>707</v>
      </c>
      <c r="B90" t="s">
        <v>26</v>
      </c>
      <c r="C90" s="3">
        <v>76.86</v>
      </c>
      <c r="D90" s="3">
        <v>375.92</v>
      </c>
      <c r="E90" s="3">
        <v>527.36</v>
      </c>
      <c r="F90" s="3">
        <v>275.68</v>
      </c>
      <c r="G90" s="3">
        <v>281.82</v>
      </c>
      <c r="H90" s="3">
        <f t="shared" si="12"/>
        <v>385.64842105263153</v>
      </c>
      <c r="J90" s="12">
        <v>400</v>
      </c>
      <c r="L90" s="25">
        <f t="shared" si="10"/>
        <v>328.29368421052629</v>
      </c>
      <c r="M90" s="25">
        <f t="shared" si="11"/>
        <v>396.22947368421052</v>
      </c>
    </row>
    <row r="91" spans="1:13" x14ac:dyDescent="0.25">
      <c r="A91" t="s">
        <v>708</v>
      </c>
      <c r="B91" t="s">
        <v>28</v>
      </c>
      <c r="C91" s="3">
        <v>122.93</v>
      </c>
      <c r="D91" s="3">
        <v>0</v>
      </c>
      <c r="E91" s="3">
        <v>137.85</v>
      </c>
      <c r="F91" s="3">
        <v>137.85</v>
      </c>
      <c r="G91" s="3">
        <v>0</v>
      </c>
      <c r="H91" s="3">
        <f t="shared" si="12"/>
        <v>0</v>
      </c>
      <c r="J91" s="12">
        <v>100</v>
      </c>
      <c r="L91" s="25">
        <f t="shared" si="10"/>
        <v>79.725999999999999</v>
      </c>
      <c r="M91" s="25">
        <f t="shared" si="11"/>
        <v>91.899999999999991</v>
      </c>
    </row>
    <row r="92" spans="1:13" x14ac:dyDescent="0.25">
      <c r="A92" t="s">
        <v>1072</v>
      </c>
      <c r="B92" t="s">
        <v>61</v>
      </c>
      <c r="C92" s="3">
        <v>0</v>
      </c>
      <c r="D92" s="3">
        <v>0</v>
      </c>
      <c r="E92" s="3">
        <v>0</v>
      </c>
      <c r="F92" s="3">
        <v>0</v>
      </c>
      <c r="G92" s="3">
        <v>1681.27</v>
      </c>
      <c r="H92" s="3">
        <f t="shared" si="12"/>
        <v>2300.685263157895</v>
      </c>
      <c r="J92" s="12">
        <v>2500</v>
      </c>
      <c r="L92" s="25">
        <f t="shared" si="10"/>
        <v>460.13705263157897</v>
      </c>
      <c r="M92" s="25">
        <f t="shared" si="11"/>
        <v>766.89508771929832</v>
      </c>
    </row>
    <row r="93" spans="1:13" x14ac:dyDescent="0.25">
      <c r="A93" t="s">
        <v>387</v>
      </c>
      <c r="B93" t="s">
        <v>66</v>
      </c>
      <c r="C93" s="3">
        <v>581.17999999999995</v>
      </c>
      <c r="D93" s="3">
        <v>399.22</v>
      </c>
      <c r="E93" s="3">
        <v>981.2</v>
      </c>
      <c r="F93" s="3">
        <v>4307.1099999999997</v>
      </c>
      <c r="G93" s="3">
        <v>2624.88</v>
      </c>
      <c r="H93" s="3">
        <f>G93/9*12</f>
        <v>3499.84</v>
      </c>
      <c r="J93" s="12">
        <v>3500</v>
      </c>
      <c r="L93" s="25">
        <f t="shared" si="10"/>
        <v>1953.7099999999998</v>
      </c>
      <c r="M93" s="25">
        <f t="shared" si="11"/>
        <v>2929.3833333333332</v>
      </c>
    </row>
    <row r="94" spans="1:13" x14ac:dyDescent="0.25">
      <c r="A94" t="s">
        <v>388</v>
      </c>
      <c r="B94" t="s">
        <v>64</v>
      </c>
      <c r="C94" s="3">
        <v>43711.26</v>
      </c>
      <c r="D94" s="3">
        <v>116068.11</v>
      </c>
      <c r="E94" s="3">
        <v>300637.09000000003</v>
      </c>
      <c r="F94" s="3">
        <f>123252.11+12.97</f>
        <v>123265.08</v>
      </c>
      <c r="G94" s="3">
        <v>57350.27</v>
      </c>
      <c r="H94" s="3">
        <f t="shared" ref="H94:H113" si="13">G94/9*12</f>
        <v>76467.026666666658</v>
      </c>
      <c r="J94" s="12">
        <v>85000</v>
      </c>
      <c r="L94" s="25">
        <f t="shared" si="10"/>
        <v>132029.71333333332</v>
      </c>
      <c r="M94" s="25">
        <f t="shared" si="11"/>
        <v>166789.73222222223</v>
      </c>
    </row>
    <row r="95" spans="1:13" x14ac:dyDescent="0.25">
      <c r="A95" t="s">
        <v>389</v>
      </c>
      <c r="B95" t="s">
        <v>70</v>
      </c>
      <c r="C95" s="3">
        <v>2074.7399999999998</v>
      </c>
      <c r="D95" s="3">
        <v>1028.44</v>
      </c>
      <c r="E95" s="3">
        <v>558.35</v>
      </c>
      <c r="F95" s="3">
        <v>427.53</v>
      </c>
      <c r="G95" s="3">
        <v>0</v>
      </c>
      <c r="H95" s="3">
        <f t="shared" si="13"/>
        <v>0</v>
      </c>
      <c r="J95" s="12">
        <v>500</v>
      </c>
      <c r="L95" s="25">
        <f t="shared" si="10"/>
        <v>817.8119999999999</v>
      </c>
      <c r="M95" s="25">
        <f t="shared" si="11"/>
        <v>328.62666666666667</v>
      </c>
    </row>
    <row r="96" spans="1:13" x14ac:dyDescent="0.25">
      <c r="A96" t="s">
        <v>411</v>
      </c>
      <c r="B96" t="s">
        <v>96</v>
      </c>
      <c r="C96" s="3">
        <v>5498.77</v>
      </c>
      <c r="D96" s="3">
        <v>0</v>
      </c>
      <c r="E96" s="3">
        <v>0</v>
      </c>
      <c r="F96" s="3">
        <v>19674.89</v>
      </c>
      <c r="G96" s="3">
        <v>33778.92</v>
      </c>
      <c r="H96" s="3">
        <f>G96/8*12</f>
        <v>50668.38</v>
      </c>
      <c r="J96" s="12">
        <v>50000</v>
      </c>
      <c r="L96" s="25">
        <f t="shared" si="10"/>
        <v>15168.407999999999</v>
      </c>
      <c r="M96" s="25">
        <f t="shared" si="11"/>
        <v>23447.756666666664</v>
      </c>
    </row>
    <row r="97" spans="1:16" x14ac:dyDescent="0.25">
      <c r="A97" t="s">
        <v>1018</v>
      </c>
      <c r="B97" t="s">
        <v>1017</v>
      </c>
      <c r="C97" s="3">
        <v>0</v>
      </c>
      <c r="D97" s="3">
        <v>0</v>
      </c>
      <c r="E97" s="3">
        <v>0</v>
      </c>
      <c r="F97" s="3">
        <v>3000</v>
      </c>
      <c r="G97" s="3">
        <v>0</v>
      </c>
      <c r="H97" s="3">
        <f t="shared" si="13"/>
        <v>0</v>
      </c>
      <c r="J97" s="12">
        <v>0</v>
      </c>
      <c r="L97" s="25">
        <f t="shared" si="10"/>
        <v>600</v>
      </c>
      <c r="M97" s="25">
        <f t="shared" si="11"/>
        <v>1000</v>
      </c>
    </row>
    <row r="98" spans="1:16" x14ac:dyDescent="0.25">
      <c r="A98" t="s">
        <v>393</v>
      </c>
      <c r="B98" t="s">
        <v>74</v>
      </c>
      <c r="C98" s="3">
        <v>1500</v>
      </c>
      <c r="D98" s="3">
        <v>0</v>
      </c>
      <c r="E98" s="3">
        <v>0</v>
      </c>
      <c r="F98" s="3">
        <v>2100</v>
      </c>
      <c r="G98" s="3">
        <v>0</v>
      </c>
      <c r="H98" s="3">
        <f t="shared" si="13"/>
        <v>0</v>
      </c>
      <c r="J98" s="12">
        <v>0</v>
      </c>
      <c r="L98" s="25">
        <f t="shared" si="10"/>
        <v>720</v>
      </c>
      <c r="M98" s="25">
        <f t="shared" si="11"/>
        <v>700</v>
      </c>
    </row>
    <row r="99" spans="1:16" x14ac:dyDescent="0.25">
      <c r="A99" t="s">
        <v>392</v>
      </c>
      <c r="B99" t="s">
        <v>72</v>
      </c>
      <c r="C99" s="3">
        <v>0</v>
      </c>
      <c r="D99" s="3">
        <v>0</v>
      </c>
      <c r="E99" s="3">
        <f>C99/9*12</f>
        <v>0</v>
      </c>
      <c r="F99" s="3">
        <v>0</v>
      </c>
      <c r="G99" s="3">
        <v>0</v>
      </c>
      <c r="H99" s="3">
        <f t="shared" si="13"/>
        <v>0</v>
      </c>
      <c r="J99" s="12">
        <v>0</v>
      </c>
      <c r="L99" s="25">
        <f t="shared" si="10"/>
        <v>0</v>
      </c>
      <c r="M99" s="25">
        <f t="shared" si="11"/>
        <v>0</v>
      </c>
    </row>
    <row r="100" spans="1:16" x14ac:dyDescent="0.25">
      <c r="A100" t="s">
        <v>1058</v>
      </c>
      <c r="B100" t="s">
        <v>1059</v>
      </c>
      <c r="C100" s="3">
        <v>0</v>
      </c>
      <c r="D100" s="3">
        <v>0</v>
      </c>
      <c r="E100" s="3">
        <v>0</v>
      </c>
      <c r="F100" s="3">
        <v>0</v>
      </c>
      <c r="G100" s="3">
        <v>498</v>
      </c>
      <c r="H100" s="3">
        <f t="shared" si="13"/>
        <v>664</v>
      </c>
      <c r="J100" s="12">
        <v>700</v>
      </c>
      <c r="L100" s="25"/>
      <c r="M100" s="25"/>
    </row>
    <row r="101" spans="1:16" x14ac:dyDescent="0.25">
      <c r="A101" t="s">
        <v>425</v>
      </c>
      <c r="B101" t="s">
        <v>424</v>
      </c>
      <c r="C101" s="3">
        <v>0</v>
      </c>
      <c r="D101" s="3">
        <v>0</v>
      </c>
      <c r="E101" s="3">
        <f>C101/9*12</f>
        <v>0</v>
      </c>
      <c r="F101" s="3">
        <v>0</v>
      </c>
      <c r="G101" s="3">
        <v>0</v>
      </c>
      <c r="H101" s="3">
        <f t="shared" si="13"/>
        <v>0</v>
      </c>
      <c r="J101" s="12">
        <v>0</v>
      </c>
      <c r="L101" s="25">
        <f t="shared" si="10"/>
        <v>0</v>
      </c>
      <c r="M101" s="25">
        <f t="shared" si="11"/>
        <v>0</v>
      </c>
    </row>
    <row r="102" spans="1:16" x14ac:dyDescent="0.25">
      <c r="A102" t="s">
        <v>394</v>
      </c>
      <c r="B102" t="s">
        <v>78</v>
      </c>
      <c r="C102" s="3">
        <v>7217.5</v>
      </c>
      <c r="D102" s="3">
        <v>7767.43</v>
      </c>
      <c r="E102" s="3">
        <v>6078.38</v>
      </c>
      <c r="F102" s="3">
        <v>3020.95</v>
      </c>
      <c r="G102" s="3">
        <v>3242.33</v>
      </c>
      <c r="H102" s="3">
        <f t="shared" si="13"/>
        <v>4323.1066666666666</v>
      </c>
      <c r="J102" s="12">
        <v>4500</v>
      </c>
      <c r="L102" s="25">
        <f t="shared" si="10"/>
        <v>5681.4733333333334</v>
      </c>
      <c r="M102" s="25">
        <f t="shared" si="11"/>
        <v>4474.1455555555558</v>
      </c>
    </row>
    <row r="103" spans="1:16" x14ac:dyDescent="0.25">
      <c r="A103" t="s">
        <v>402</v>
      </c>
      <c r="B103" t="s">
        <v>288</v>
      </c>
      <c r="C103" s="3">
        <v>102.64</v>
      </c>
      <c r="D103" s="3">
        <v>1200.67</v>
      </c>
      <c r="E103" s="3">
        <v>264</v>
      </c>
      <c r="F103" s="3">
        <v>0</v>
      </c>
      <c r="G103" s="3">
        <v>0</v>
      </c>
      <c r="H103" s="3">
        <f t="shared" si="13"/>
        <v>0</v>
      </c>
      <c r="J103" s="12">
        <v>0</v>
      </c>
      <c r="L103" s="25">
        <f t="shared" si="10"/>
        <v>313.46200000000005</v>
      </c>
      <c r="M103" s="25">
        <f t="shared" si="11"/>
        <v>88</v>
      </c>
    </row>
    <row r="104" spans="1:16" x14ac:dyDescent="0.25">
      <c r="A104" t="s">
        <v>400</v>
      </c>
      <c r="B104" t="s">
        <v>123</v>
      </c>
      <c r="C104" s="3">
        <v>380</v>
      </c>
      <c r="D104" s="3">
        <f>1992.02+939.24</f>
        <v>2931.26</v>
      </c>
      <c r="E104" s="3">
        <v>146.84</v>
      </c>
      <c r="F104" s="3">
        <v>1141.3599999999999</v>
      </c>
      <c r="G104" s="3">
        <v>1703.52</v>
      </c>
      <c r="H104" s="3">
        <f t="shared" si="13"/>
        <v>2271.36</v>
      </c>
      <c r="J104" s="12">
        <v>3000</v>
      </c>
      <c r="L104" s="25">
        <f t="shared" si="10"/>
        <v>1374.164</v>
      </c>
      <c r="M104" s="25">
        <f t="shared" si="11"/>
        <v>1186.5200000000002</v>
      </c>
      <c r="P104" s="2">
        <f>SUM(F78:F113)</f>
        <v>370932.44999999995</v>
      </c>
    </row>
    <row r="105" spans="1:16" x14ac:dyDescent="0.25">
      <c r="A105" t="s">
        <v>421</v>
      </c>
      <c r="B105" t="s">
        <v>89</v>
      </c>
      <c r="C105" s="3">
        <v>0</v>
      </c>
      <c r="D105" s="3">
        <v>0</v>
      </c>
      <c r="E105" s="3">
        <v>16209.85</v>
      </c>
      <c r="F105" s="3">
        <v>25918</v>
      </c>
      <c r="G105" s="3">
        <v>0</v>
      </c>
      <c r="H105" s="3">
        <v>30000</v>
      </c>
      <c r="J105" s="12">
        <v>30000</v>
      </c>
      <c r="L105" s="25">
        <f t="shared" si="10"/>
        <v>14425.570000000002</v>
      </c>
      <c r="M105" s="25">
        <f t="shared" si="11"/>
        <v>24042.616666666669</v>
      </c>
    </row>
    <row r="106" spans="1:16" x14ac:dyDescent="0.25">
      <c r="A106" t="s">
        <v>395</v>
      </c>
      <c r="B106" t="s">
        <v>80</v>
      </c>
      <c r="C106" s="3">
        <v>34626.67</v>
      </c>
      <c r="D106" s="3">
        <v>49040.28</v>
      </c>
      <c r="E106" s="3">
        <v>41057.25</v>
      </c>
      <c r="F106" s="3">
        <v>60574.32</v>
      </c>
      <c r="G106" s="3">
        <v>75673.66</v>
      </c>
      <c r="H106" s="3">
        <f t="shared" si="13"/>
        <v>100898.21333333335</v>
      </c>
      <c r="J106" s="12">
        <v>105000</v>
      </c>
      <c r="L106" s="25">
        <f t="shared" si="10"/>
        <v>57239.346666666665</v>
      </c>
      <c r="M106" s="25">
        <f t="shared" si="11"/>
        <v>67509.92777777779</v>
      </c>
    </row>
    <row r="107" spans="1:16" x14ac:dyDescent="0.25">
      <c r="A107" t="s">
        <v>396</v>
      </c>
      <c r="B107" t="s">
        <v>82</v>
      </c>
      <c r="C107" s="3">
        <v>5921.64</v>
      </c>
      <c r="D107" s="3">
        <v>5569.28</v>
      </c>
      <c r="E107" s="3">
        <v>5537.61</v>
      </c>
      <c r="F107" s="3">
        <v>4916.4399999999996</v>
      </c>
      <c r="G107" s="3">
        <v>3443.77</v>
      </c>
      <c r="H107" s="3">
        <f t="shared" si="13"/>
        <v>4591.6933333333336</v>
      </c>
      <c r="J107" s="12">
        <v>5000</v>
      </c>
      <c r="L107" s="25">
        <f t="shared" si="10"/>
        <v>5307.3326666666671</v>
      </c>
      <c r="M107" s="25">
        <f t="shared" si="11"/>
        <v>5015.2477777777776</v>
      </c>
    </row>
    <row r="108" spans="1:16" x14ac:dyDescent="0.25">
      <c r="A108" t="s">
        <v>409</v>
      </c>
      <c r="B108" t="s">
        <v>93</v>
      </c>
      <c r="C108" s="3">
        <v>1893.97</v>
      </c>
      <c r="D108" s="3">
        <v>3639.05</v>
      </c>
      <c r="E108" s="3">
        <v>3573.51</v>
      </c>
      <c r="F108" s="3">
        <v>8011.99</v>
      </c>
      <c r="G108" s="3">
        <v>3549.53</v>
      </c>
      <c r="H108" s="3">
        <f t="shared" si="13"/>
        <v>4732.7066666666669</v>
      </c>
      <c r="J108" s="12">
        <v>5000</v>
      </c>
      <c r="L108" s="25">
        <f t="shared" si="10"/>
        <v>4370.2453333333324</v>
      </c>
      <c r="M108" s="25">
        <f t="shared" si="11"/>
        <v>5439.402222222222</v>
      </c>
    </row>
    <row r="109" spans="1:16" x14ac:dyDescent="0.25">
      <c r="A109" t="s">
        <v>403</v>
      </c>
      <c r="B109" t="s">
        <v>401</v>
      </c>
      <c r="C109" s="3">
        <v>0</v>
      </c>
      <c r="D109" s="3">
        <v>0</v>
      </c>
      <c r="E109" s="3">
        <v>0</v>
      </c>
      <c r="F109" s="3">
        <v>0</v>
      </c>
      <c r="G109" s="3">
        <v>1402.52</v>
      </c>
      <c r="H109" s="3">
        <f t="shared" si="13"/>
        <v>1870.0266666666666</v>
      </c>
      <c r="J109" s="12">
        <v>2000</v>
      </c>
      <c r="L109" s="25">
        <f t="shared" si="10"/>
        <v>374.00533333333334</v>
      </c>
      <c r="M109" s="25">
        <f t="shared" si="11"/>
        <v>623.34222222222218</v>
      </c>
    </row>
    <row r="110" spans="1:16" x14ac:dyDescent="0.25">
      <c r="A110" t="s">
        <v>398</v>
      </c>
      <c r="B110" t="s">
        <v>399</v>
      </c>
      <c r="C110" s="3">
        <v>1103.42</v>
      </c>
      <c r="D110" s="3">
        <v>1609.43</v>
      </c>
      <c r="E110" s="3">
        <v>707.17</v>
      </c>
      <c r="F110" s="3">
        <v>380</v>
      </c>
      <c r="G110" s="3">
        <v>0</v>
      </c>
      <c r="H110" s="3">
        <f t="shared" si="13"/>
        <v>0</v>
      </c>
      <c r="J110" s="12">
        <v>500</v>
      </c>
      <c r="L110" s="25">
        <f t="shared" si="10"/>
        <v>760.00400000000013</v>
      </c>
      <c r="M110" s="25">
        <f t="shared" si="11"/>
        <v>362.39000000000004</v>
      </c>
    </row>
    <row r="111" spans="1:16" x14ac:dyDescent="0.25">
      <c r="A111" t="s">
        <v>407</v>
      </c>
      <c r="B111" t="s">
        <v>85</v>
      </c>
      <c r="C111" s="3">
        <v>4898.67</v>
      </c>
      <c r="D111" s="3">
        <v>6066.57</v>
      </c>
      <c r="E111" s="3">
        <v>3221.08</v>
      </c>
      <c r="F111" s="3">
        <v>1660</v>
      </c>
      <c r="G111" s="3">
        <v>187</v>
      </c>
      <c r="H111" s="3">
        <f t="shared" si="13"/>
        <v>249.33333333333334</v>
      </c>
      <c r="J111" s="12">
        <v>500</v>
      </c>
      <c r="L111" s="25">
        <f t="shared" si="10"/>
        <v>3219.1306666666669</v>
      </c>
      <c r="M111" s="25">
        <f t="shared" si="11"/>
        <v>1710.137777777778</v>
      </c>
    </row>
    <row r="112" spans="1:16" x14ac:dyDescent="0.25">
      <c r="A112" t="s">
        <v>904</v>
      </c>
      <c r="B112" t="s">
        <v>130</v>
      </c>
      <c r="C112" s="7">
        <v>0</v>
      </c>
      <c r="D112" s="7">
        <v>0</v>
      </c>
      <c r="E112" s="7">
        <v>0</v>
      </c>
      <c r="F112" s="7">
        <v>0</v>
      </c>
      <c r="G112" s="3">
        <v>0</v>
      </c>
      <c r="H112" s="3">
        <f t="shared" si="13"/>
        <v>0</v>
      </c>
      <c r="J112" s="32">
        <v>0</v>
      </c>
      <c r="L112" s="25">
        <f t="shared" si="10"/>
        <v>0</v>
      </c>
      <c r="M112" s="25">
        <f t="shared" si="11"/>
        <v>0</v>
      </c>
    </row>
    <row r="113" spans="1:13" x14ac:dyDescent="0.25">
      <c r="A113" t="s">
        <v>1019</v>
      </c>
      <c r="B113" t="s">
        <v>1020</v>
      </c>
      <c r="C113" s="10">
        <v>0</v>
      </c>
      <c r="D113" s="10">
        <v>0</v>
      </c>
      <c r="E113" s="10">
        <v>0</v>
      </c>
      <c r="F113" s="10">
        <v>4762</v>
      </c>
      <c r="G113" s="3">
        <v>0</v>
      </c>
      <c r="H113" s="10">
        <f t="shared" si="13"/>
        <v>0</v>
      </c>
      <c r="J113" s="19">
        <v>0</v>
      </c>
      <c r="L113" s="26">
        <f t="shared" si="10"/>
        <v>952.4</v>
      </c>
      <c r="M113" s="26">
        <f t="shared" si="11"/>
        <v>1587.3333333333333</v>
      </c>
    </row>
    <row r="114" spans="1:13" x14ac:dyDescent="0.25">
      <c r="C114" s="3">
        <f>SUM(C78:C113)</f>
        <v>211901.51000000004</v>
      </c>
      <c r="D114" s="3">
        <f t="shared" ref="D114:M114" si="14">SUM(D78:D113)</f>
        <v>295708.97000000003</v>
      </c>
      <c r="E114" s="3">
        <f t="shared" si="14"/>
        <v>423660.44</v>
      </c>
      <c r="F114" s="3">
        <f t="shared" si="14"/>
        <v>370932.44999999995</v>
      </c>
      <c r="G114" s="3">
        <f t="shared" si="14"/>
        <v>270465.06000000006</v>
      </c>
      <c r="H114" s="3">
        <f t="shared" si="14"/>
        <v>399302.90561403509</v>
      </c>
      <c r="I114" s="3"/>
      <c r="J114" s="13">
        <f t="shared" si="14"/>
        <v>420460</v>
      </c>
      <c r="K114" s="3"/>
      <c r="L114" s="30">
        <f t="shared" si="14"/>
        <v>340168.455122807</v>
      </c>
      <c r="M114" s="30">
        <f t="shared" si="14"/>
        <v>397743.93187134515</v>
      </c>
    </row>
    <row r="115" spans="1:13" x14ac:dyDescent="0.25">
      <c r="B115" t="s">
        <v>795</v>
      </c>
      <c r="G115" s="3"/>
      <c r="L115" s="2"/>
      <c r="M115" s="2"/>
    </row>
    <row r="116" spans="1:13" x14ac:dyDescent="0.25">
      <c r="A116" t="s">
        <v>382</v>
      </c>
      <c r="B116" t="s">
        <v>22</v>
      </c>
      <c r="C116" s="3">
        <v>44883.54</v>
      </c>
      <c r="D116" s="3">
        <v>69177.08</v>
      </c>
      <c r="E116" s="3">
        <f>80851.91+65.94</f>
        <v>80917.850000000006</v>
      </c>
      <c r="F116" s="3">
        <v>85028.58</v>
      </c>
      <c r="G116" s="3">
        <v>69459.39</v>
      </c>
      <c r="H116" s="3">
        <f>G116/19*26</f>
        <v>95049.691578947357</v>
      </c>
      <c r="J116" s="12">
        <v>100800</v>
      </c>
      <c r="L116" s="25">
        <f t="shared" ref="L116:L142" si="15">(F116+C116+D116+E116+H116)/5</f>
        <v>75011.348315789481</v>
      </c>
      <c r="M116" s="25">
        <f t="shared" ref="M116:M142" si="16">(E116+H116+F116)/3</f>
        <v>86998.707192982445</v>
      </c>
    </row>
    <row r="117" spans="1:13" x14ac:dyDescent="0.25">
      <c r="A117" t="s">
        <v>381</v>
      </c>
      <c r="B117" t="s">
        <v>30</v>
      </c>
      <c r="C117" s="3">
        <v>2483.33</v>
      </c>
      <c r="D117" s="3">
        <v>1337.47</v>
      </c>
      <c r="E117" s="3">
        <v>2905.38</v>
      </c>
      <c r="F117" s="3">
        <v>2675.05</v>
      </c>
      <c r="G117" s="3">
        <v>1874.72</v>
      </c>
      <c r="H117" s="3">
        <f t="shared" ref="H117:H130" si="17">G117/19*26</f>
        <v>2565.4063157894739</v>
      </c>
      <c r="J117" s="12">
        <v>2500</v>
      </c>
      <c r="L117" s="25">
        <f t="shared" si="15"/>
        <v>2393.3272631578948</v>
      </c>
      <c r="M117" s="25">
        <f t="shared" si="16"/>
        <v>2715.2787719298244</v>
      </c>
    </row>
    <row r="118" spans="1:13" x14ac:dyDescent="0.25">
      <c r="A118" t="s">
        <v>380</v>
      </c>
      <c r="B118" t="s">
        <v>12</v>
      </c>
      <c r="C118" s="3">
        <v>5.23</v>
      </c>
      <c r="D118" s="3">
        <v>6.18</v>
      </c>
      <c r="E118" s="3">
        <v>11.16</v>
      </c>
      <c r="F118" s="3">
        <v>7.57</v>
      </c>
      <c r="G118" s="3">
        <v>0</v>
      </c>
      <c r="H118" s="3">
        <f t="shared" si="17"/>
        <v>0</v>
      </c>
      <c r="J118" s="12">
        <v>10</v>
      </c>
      <c r="L118" s="25">
        <f t="shared" si="15"/>
        <v>6.0280000000000005</v>
      </c>
      <c r="M118" s="25">
        <f t="shared" si="16"/>
        <v>6.2433333333333332</v>
      </c>
    </row>
    <row r="119" spans="1:13" x14ac:dyDescent="0.25">
      <c r="A119" t="s">
        <v>379</v>
      </c>
      <c r="B119" t="s">
        <v>14</v>
      </c>
      <c r="C119" s="3">
        <v>4561.84</v>
      </c>
      <c r="D119" s="3">
        <v>6140.43</v>
      </c>
      <c r="E119" s="3">
        <v>7334.47</v>
      </c>
      <c r="F119" s="3">
        <v>7519.64</v>
      </c>
      <c r="G119" s="3">
        <v>6112.85</v>
      </c>
      <c r="H119" s="3">
        <f t="shared" si="17"/>
        <v>8364.9526315789481</v>
      </c>
      <c r="J119" s="12">
        <v>9000</v>
      </c>
      <c r="L119" s="25">
        <f t="shared" si="15"/>
        <v>6784.2665263157887</v>
      </c>
      <c r="M119" s="25">
        <f t="shared" si="16"/>
        <v>7739.6875438596498</v>
      </c>
    </row>
    <row r="120" spans="1:13" x14ac:dyDescent="0.25">
      <c r="A120" t="s">
        <v>378</v>
      </c>
      <c r="B120" t="s">
        <v>16</v>
      </c>
      <c r="C120" s="3">
        <v>31559.43</v>
      </c>
      <c r="D120" s="3">
        <v>44079.69</v>
      </c>
      <c r="E120" s="3">
        <v>55365.65</v>
      </c>
      <c r="F120" s="3">
        <v>34021.29</v>
      </c>
      <c r="G120" s="3">
        <v>45591.73</v>
      </c>
      <c r="H120" s="3">
        <f t="shared" si="17"/>
        <v>62388.683157894746</v>
      </c>
      <c r="J120" s="12">
        <v>63500</v>
      </c>
      <c r="L120" s="25">
        <f t="shared" si="15"/>
        <v>45482.948631578955</v>
      </c>
      <c r="M120" s="25">
        <f t="shared" si="16"/>
        <v>50591.874385964918</v>
      </c>
    </row>
    <row r="121" spans="1:13" x14ac:dyDescent="0.25">
      <c r="A121" t="s">
        <v>377</v>
      </c>
      <c r="B121" t="s">
        <v>18</v>
      </c>
      <c r="C121" s="3">
        <v>88.94</v>
      </c>
      <c r="D121" s="3">
        <v>105.81</v>
      </c>
      <c r="E121" s="3">
        <v>149.79</v>
      </c>
      <c r="F121" s="3">
        <v>107.43</v>
      </c>
      <c r="G121" s="3">
        <v>122.91</v>
      </c>
      <c r="H121" s="3">
        <f t="shared" si="17"/>
        <v>168.19263157894738</v>
      </c>
      <c r="J121" s="12">
        <v>175</v>
      </c>
      <c r="L121" s="25">
        <f t="shared" si="15"/>
        <v>124.03252631578948</v>
      </c>
      <c r="M121" s="25">
        <f t="shared" si="16"/>
        <v>141.80421052631579</v>
      </c>
    </row>
    <row r="122" spans="1:13" x14ac:dyDescent="0.25">
      <c r="A122" t="s">
        <v>376</v>
      </c>
      <c r="B122" t="s">
        <v>20</v>
      </c>
      <c r="C122" s="3">
        <v>25526.51</v>
      </c>
      <c r="D122" s="3">
        <v>16380.6</v>
      </c>
      <c r="E122" s="3">
        <v>-85887.94</v>
      </c>
      <c r="F122" s="3">
        <v>4973.3500000000004</v>
      </c>
      <c r="G122" s="3">
        <v>23952.16</v>
      </c>
      <c r="H122" s="3">
        <f t="shared" si="17"/>
        <v>32776.639999999999</v>
      </c>
      <c r="J122" s="12">
        <v>35000</v>
      </c>
      <c r="L122" s="25">
        <f t="shared" si="15"/>
        <v>-1246.1680000000008</v>
      </c>
      <c r="M122" s="25">
        <f t="shared" si="16"/>
        <v>-16045.983333333335</v>
      </c>
    </row>
    <row r="123" spans="1:13" x14ac:dyDescent="0.25">
      <c r="A123" t="s">
        <v>921</v>
      </c>
      <c r="B123" t="s">
        <v>101</v>
      </c>
      <c r="C123" s="3">
        <v>0</v>
      </c>
      <c r="D123" s="3">
        <v>976.36</v>
      </c>
      <c r="E123" s="3">
        <v>1641.32</v>
      </c>
      <c r="F123" s="3">
        <v>2671.96</v>
      </c>
      <c r="G123" s="3">
        <v>2631.28</v>
      </c>
      <c r="H123" s="3">
        <f t="shared" si="17"/>
        <v>3600.6989473684216</v>
      </c>
      <c r="J123" s="12">
        <v>3500</v>
      </c>
      <c r="L123" s="25">
        <f t="shared" si="15"/>
        <v>1778.0677894736843</v>
      </c>
      <c r="M123" s="25">
        <f t="shared" si="16"/>
        <v>2637.9929824561405</v>
      </c>
    </row>
    <row r="124" spans="1:13" x14ac:dyDescent="0.25">
      <c r="A124" t="s">
        <v>922</v>
      </c>
      <c r="B124" t="s">
        <v>857</v>
      </c>
      <c r="C124" s="3">
        <v>0</v>
      </c>
      <c r="D124" s="3">
        <v>1509.01</v>
      </c>
      <c r="E124" s="3">
        <v>938.38</v>
      </c>
      <c r="F124" s="3">
        <v>985.41</v>
      </c>
      <c r="G124" s="3">
        <v>798.95</v>
      </c>
      <c r="H124" s="3">
        <f t="shared" si="17"/>
        <v>1093.3000000000002</v>
      </c>
      <c r="J124" s="12">
        <v>1100</v>
      </c>
      <c r="L124" s="25">
        <f t="shared" si="15"/>
        <v>905.22</v>
      </c>
      <c r="M124" s="25">
        <f t="shared" si="16"/>
        <v>1005.6966666666667</v>
      </c>
    </row>
    <row r="125" spans="1:13" x14ac:dyDescent="0.25">
      <c r="A125" t="s">
        <v>713</v>
      </c>
      <c r="B125" t="s">
        <v>32</v>
      </c>
      <c r="C125" s="3">
        <v>2499.4299999999998</v>
      </c>
      <c r="D125" s="3">
        <v>2166.04</v>
      </c>
      <c r="E125" s="3">
        <v>2622.67</v>
      </c>
      <c r="F125" s="3">
        <v>2258.98</v>
      </c>
      <c r="G125" s="3">
        <v>1537.25</v>
      </c>
      <c r="H125" s="3">
        <f t="shared" si="17"/>
        <v>2103.605263157895</v>
      </c>
      <c r="J125" s="12">
        <v>2500</v>
      </c>
      <c r="L125" s="25">
        <f t="shared" si="15"/>
        <v>2330.1450526315789</v>
      </c>
      <c r="M125" s="25">
        <f t="shared" si="16"/>
        <v>2328.4184210526314</v>
      </c>
    </row>
    <row r="126" spans="1:13" x14ac:dyDescent="0.25">
      <c r="A126" t="s">
        <v>714</v>
      </c>
      <c r="B126" t="s">
        <v>49</v>
      </c>
      <c r="C126" s="3">
        <v>2015.31</v>
      </c>
      <c r="D126" s="3">
        <v>438.18</v>
      </c>
      <c r="E126" s="3">
        <v>629.35</v>
      </c>
      <c r="F126" s="3">
        <v>1452.57</v>
      </c>
      <c r="G126" s="3">
        <v>1071.27</v>
      </c>
      <c r="H126" s="3">
        <f t="shared" si="17"/>
        <v>1465.9484210526316</v>
      </c>
      <c r="J126" s="12">
        <v>1500</v>
      </c>
      <c r="L126" s="25">
        <f t="shared" si="15"/>
        <v>1200.2716842105262</v>
      </c>
      <c r="M126" s="25">
        <f t="shared" si="16"/>
        <v>1182.6228070175439</v>
      </c>
    </row>
    <row r="127" spans="1:13" x14ac:dyDescent="0.25">
      <c r="A127" t="s">
        <v>715</v>
      </c>
      <c r="B127" t="s">
        <v>24</v>
      </c>
      <c r="C127" s="3">
        <v>7281.81</v>
      </c>
      <c r="D127" s="3">
        <v>5849.77</v>
      </c>
      <c r="E127" s="3">
        <v>8043.49</v>
      </c>
      <c r="F127" s="3">
        <v>8808.25</v>
      </c>
      <c r="G127" s="3">
        <v>5576.98</v>
      </c>
      <c r="H127" s="3">
        <f t="shared" si="17"/>
        <v>7631.6568421052625</v>
      </c>
      <c r="J127" s="12">
        <v>7500</v>
      </c>
      <c r="L127" s="25">
        <f t="shared" si="15"/>
        <v>7522.9953684210532</v>
      </c>
      <c r="M127" s="25">
        <f t="shared" si="16"/>
        <v>8161.1322807017541</v>
      </c>
    </row>
    <row r="128" spans="1:13" x14ac:dyDescent="0.25">
      <c r="A128" t="s">
        <v>716</v>
      </c>
      <c r="B128" t="s">
        <v>26</v>
      </c>
      <c r="C128" s="3">
        <v>380.66</v>
      </c>
      <c r="D128" s="3">
        <v>147.46</v>
      </c>
      <c r="E128" s="3">
        <v>211.17</v>
      </c>
      <c r="F128" s="3">
        <v>103.34</v>
      </c>
      <c r="G128" s="3">
        <v>51.68</v>
      </c>
      <c r="H128" s="3">
        <f t="shared" si="17"/>
        <v>70.72</v>
      </c>
      <c r="J128" s="12">
        <v>75</v>
      </c>
      <c r="L128" s="25">
        <f t="shared" si="15"/>
        <v>182.67000000000002</v>
      </c>
      <c r="M128" s="25">
        <f t="shared" si="16"/>
        <v>128.41</v>
      </c>
    </row>
    <row r="129" spans="1:15" x14ac:dyDescent="0.25">
      <c r="A129" t="s">
        <v>717</v>
      </c>
      <c r="B129" t="s">
        <v>38</v>
      </c>
      <c r="C129" s="3">
        <v>85.17</v>
      </c>
      <c r="D129" s="3">
        <v>201.94</v>
      </c>
      <c r="E129" s="3">
        <v>172.83</v>
      </c>
      <c r="F129" s="3">
        <v>231.46</v>
      </c>
      <c r="G129" s="3">
        <v>0</v>
      </c>
      <c r="H129" s="3">
        <f t="shared" si="17"/>
        <v>0</v>
      </c>
      <c r="J129" s="12">
        <v>150</v>
      </c>
      <c r="L129" s="25">
        <f t="shared" si="15"/>
        <v>138.28</v>
      </c>
      <c r="M129" s="25">
        <f t="shared" si="16"/>
        <v>134.76333333333335</v>
      </c>
    </row>
    <row r="130" spans="1:15" x14ac:dyDescent="0.25">
      <c r="A130" t="s">
        <v>718</v>
      </c>
      <c r="B130" t="s">
        <v>28</v>
      </c>
      <c r="C130" s="3">
        <v>257.81</v>
      </c>
      <c r="D130" s="3">
        <v>212.33</v>
      </c>
      <c r="E130" s="3">
        <v>320</v>
      </c>
      <c r="F130" s="3">
        <v>191.48</v>
      </c>
      <c r="G130" s="3">
        <v>221.43</v>
      </c>
      <c r="H130" s="3">
        <f t="shared" si="17"/>
        <v>303.00947368421055</v>
      </c>
      <c r="J130" s="12">
        <v>300</v>
      </c>
      <c r="L130" s="25">
        <f t="shared" si="15"/>
        <v>256.92589473684211</v>
      </c>
      <c r="M130" s="25">
        <f t="shared" si="16"/>
        <v>271.49649122807017</v>
      </c>
    </row>
    <row r="131" spans="1:15" x14ac:dyDescent="0.25">
      <c r="A131" t="s">
        <v>719</v>
      </c>
      <c r="B131" t="s">
        <v>128</v>
      </c>
      <c r="C131" s="3">
        <v>190.73</v>
      </c>
      <c r="D131" s="3">
        <v>392.68</v>
      </c>
      <c r="E131" s="3">
        <f>706+41.34</f>
        <v>747.34</v>
      </c>
      <c r="F131" s="3">
        <v>76.069999999999993</v>
      </c>
      <c r="G131" s="3">
        <v>0</v>
      </c>
      <c r="H131" s="7">
        <f>G131/9*12</f>
        <v>0</v>
      </c>
      <c r="J131" s="12">
        <v>100</v>
      </c>
      <c r="L131" s="25">
        <f t="shared" si="15"/>
        <v>281.36400000000003</v>
      </c>
      <c r="M131" s="25">
        <f t="shared" si="16"/>
        <v>274.47000000000003</v>
      </c>
    </row>
    <row r="132" spans="1:15" x14ac:dyDescent="0.25">
      <c r="A132" t="s">
        <v>720</v>
      </c>
      <c r="B132" t="s">
        <v>61</v>
      </c>
      <c r="C132" s="3">
        <v>1515.31</v>
      </c>
      <c r="D132" s="3">
        <v>1472.26</v>
      </c>
      <c r="E132" s="3">
        <v>1321.37</v>
      </c>
      <c r="F132" s="3">
        <v>1121.74</v>
      </c>
      <c r="G132" s="3">
        <v>1100.79</v>
      </c>
      <c r="H132" s="7">
        <v>1100.79</v>
      </c>
      <c r="J132" s="12">
        <v>1215</v>
      </c>
      <c r="L132" s="25">
        <f t="shared" si="15"/>
        <v>1306.2940000000001</v>
      </c>
      <c r="M132" s="25">
        <f t="shared" si="16"/>
        <v>1181.3</v>
      </c>
    </row>
    <row r="133" spans="1:15" x14ac:dyDescent="0.25">
      <c r="A133" t="s">
        <v>384</v>
      </c>
      <c r="B133" t="s">
        <v>64</v>
      </c>
      <c r="C133" s="3">
        <v>3349.08</v>
      </c>
      <c r="D133" s="3">
        <v>18367.09</v>
      </c>
      <c r="E133" s="3">
        <f>5545.71+131.98</f>
        <v>5677.69</v>
      </c>
      <c r="F133" s="3">
        <v>1785.9</v>
      </c>
      <c r="G133" s="3">
        <v>3814.85</v>
      </c>
      <c r="H133" s="7">
        <f t="shared" ref="H133:H142" si="18">G133/9*12</f>
        <v>5086.4666666666662</v>
      </c>
      <c r="J133" s="12">
        <v>5000</v>
      </c>
      <c r="L133" s="25">
        <f t="shared" si="15"/>
        <v>6853.2453333333324</v>
      </c>
      <c r="M133" s="25">
        <f t="shared" si="16"/>
        <v>4183.3522222222218</v>
      </c>
    </row>
    <row r="134" spans="1:15" x14ac:dyDescent="0.25">
      <c r="A134" t="s">
        <v>422</v>
      </c>
      <c r="B134" t="s">
        <v>70</v>
      </c>
      <c r="C134" s="3">
        <v>0</v>
      </c>
      <c r="D134" s="3">
        <v>90.27</v>
      </c>
      <c r="E134" s="3">
        <v>0</v>
      </c>
      <c r="F134" s="3">
        <v>0</v>
      </c>
      <c r="G134" s="3">
        <v>0</v>
      </c>
      <c r="H134" s="7">
        <f t="shared" si="18"/>
        <v>0</v>
      </c>
      <c r="J134" s="12">
        <v>0</v>
      </c>
      <c r="L134" s="25">
        <f t="shared" si="15"/>
        <v>18.053999999999998</v>
      </c>
      <c r="M134" s="25">
        <f t="shared" si="16"/>
        <v>0</v>
      </c>
      <c r="O134" s="2"/>
    </row>
    <row r="135" spans="1:15" x14ac:dyDescent="0.25">
      <c r="A135" t="s">
        <v>926</v>
      </c>
      <c r="B135" t="s">
        <v>96</v>
      </c>
      <c r="C135" s="3">
        <v>0</v>
      </c>
      <c r="D135" s="3">
        <v>38714.5</v>
      </c>
      <c r="E135" s="3">
        <v>36019.879999999997</v>
      </c>
      <c r="F135" s="3">
        <v>27421.279999999999</v>
      </c>
      <c r="G135" s="3">
        <v>0</v>
      </c>
      <c r="H135" s="7">
        <f t="shared" si="18"/>
        <v>0</v>
      </c>
      <c r="J135" s="12">
        <v>0</v>
      </c>
      <c r="L135" s="25">
        <f>(F135+C135+D135+E135+H135)/5</f>
        <v>20431.132000000001</v>
      </c>
      <c r="M135" s="25">
        <f t="shared" si="16"/>
        <v>21147.053333333333</v>
      </c>
    </row>
    <row r="136" spans="1:15" x14ac:dyDescent="0.25">
      <c r="A136" t="s">
        <v>721</v>
      </c>
      <c r="B136" t="s">
        <v>72</v>
      </c>
      <c r="C136" s="3">
        <v>2500</v>
      </c>
      <c r="D136" s="3">
        <v>7590</v>
      </c>
      <c r="E136" s="3">
        <v>0</v>
      </c>
      <c r="F136" s="3">
        <v>0</v>
      </c>
      <c r="G136" s="3">
        <v>3500</v>
      </c>
      <c r="H136" s="7">
        <f t="shared" si="18"/>
        <v>4666.666666666667</v>
      </c>
      <c r="J136" s="12">
        <v>4500</v>
      </c>
      <c r="L136" s="25">
        <f t="shared" si="15"/>
        <v>2951.3333333333335</v>
      </c>
      <c r="M136" s="25">
        <f t="shared" si="16"/>
        <v>1555.5555555555557</v>
      </c>
    </row>
    <row r="137" spans="1:15" x14ac:dyDescent="0.25">
      <c r="A137" t="s">
        <v>391</v>
      </c>
      <c r="B137" t="s">
        <v>327</v>
      </c>
      <c r="C137" s="3">
        <v>3626.71</v>
      </c>
      <c r="D137" s="3">
        <v>2314.37</v>
      </c>
      <c r="E137" s="3">
        <v>277.73</v>
      </c>
      <c r="F137" s="3">
        <v>220.75</v>
      </c>
      <c r="G137" s="3">
        <v>296.16000000000003</v>
      </c>
      <c r="H137" s="7">
        <f t="shared" si="18"/>
        <v>394.88</v>
      </c>
      <c r="J137" s="12">
        <v>500</v>
      </c>
      <c r="L137" s="25">
        <f t="shared" si="15"/>
        <v>1366.8879999999999</v>
      </c>
      <c r="M137" s="25">
        <f t="shared" si="16"/>
        <v>297.78666666666669</v>
      </c>
    </row>
    <row r="138" spans="1:15" x14ac:dyDescent="0.25">
      <c r="A138" t="s">
        <v>408</v>
      </c>
      <c r="B138" t="s">
        <v>84</v>
      </c>
      <c r="C138" s="3">
        <v>776.28</v>
      </c>
      <c r="D138" s="3">
        <v>1966.83</v>
      </c>
      <c r="E138" s="3">
        <f>4519.36+152.25</f>
        <v>4671.6099999999997</v>
      </c>
      <c r="F138" s="3">
        <v>2976.78</v>
      </c>
      <c r="G138" s="3">
        <v>1605.6</v>
      </c>
      <c r="H138" s="7">
        <f t="shared" si="18"/>
        <v>2140.7999999999997</v>
      </c>
      <c r="J138" s="12">
        <v>2500</v>
      </c>
      <c r="L138" s="25">
        <f t="shared" si="15"/>
        <v>2506.46</v>
      </c>
      <c r="M138" s="25">
        <f t="shared" si="16"/>
        <v>3263.0633333333335</v>
      </c>
    </row>
    <row r="139" spans="1:15" x14ac:dyDescent="0.25">
      <c r="A139" t="s">
        <v>410</v>
      </c>
      <c r="B139" t="s">
        <v>89</v>
      </c>
      <c r="C139" s="3">
        <v>0</v>
      </c>
      <c r="D139" s="3">
        <v>16450.29</v>
      </c>
      <c r="E139" s="3">
        <f>C139/9*12</f>
        <v>0</v>
      </c>
      <c r="F139" s="3">
        <v>5396</v>
      </c>
      <c r="G139" s="3">
        <v>0</v>
      </c>
      <c r="H139" s="7">
        <v>6000</v>
      </c>
      <c r="J139" s="12">
        <v>6000</v>
      </c>
      <c r="L139" s="25">
        <f t="shared" si="15"/>
        <v>5569.2579999999998</v>
      </c>
      <c r="M139" s="25">
        <f t="shared" si="16"/>
        <v>3798.6666666666665</v>
      </c>
    </row>
    <row r="140" spans="1:15" x14ac:dyDescent="0.25">
      <c r="A140" t="s">
        <v>397</v>
      </c>
      <c r="B140" t="s">
        <v>93</v>
      </c>
      <c r="C140" s="3">
        <v>532</v>
      </c>
      <c r="D140" s="3">
        <v>2201.5</v>
      </c>
      <c r="E140" s="3">
        <v>222.79</v>
      </c>
      <c r="F140" s="3">
        <v>14098.15</v>
      </c>
      <c r="G140" s="3">
        <v>10600</v>
      </c>
      <c r="H140" s="7">
        <f t="shared" si="18"/>
        <v>14133.333333333334</v>
      </c>
      <c r="J140" s="12">
        <v>15000</v>
      </c>
      <c r="L140" s="25">
        <f>(F140+C140+D140+E140+H140)/5</f>
        <v>6237.5546666666678</v>
      </c>
      <c r="M140" s="25">
        <f>(E140+H140+F140)/3</f>
        <v>9484.7577777777788</v>
      </c>
    </row>
    <row r="141" spans="1:15" x14ac:dyDescent="0.25">
      <c r="A141" t="s">
        <v>923</v>
      </c>
      <c r="B141" t="s">
        <v>903</v>
      </c>
      <c r="C141" s="3">
        <v>0</v>
      </c>
      <c r="D141" s="3">
        <v>22385</v>
      </c>
      <c r="E141" s="3">
        <v>12978.25</v>
      </c>
      <c r="F141" s="3">
        <v>4250</v>
      </c>
      <c r="G141" s="3">
        <v>0</v>
      </c>
      <c r="H141" s="7">
        <f t="shared" si="18"/>
        <v>0</v>
      </c>
      <c r="J141" s="12">
        <v>0</v>
      </c>
      <c r="L141" s="25">
        <f t="shared" si="15"/>
        <v>7922.65</v>
      </c>
      <c r="M141" s="25">
        <f t="shared" si="16"/>
        <v>5742.75</v>
      </c>
    </row>
    <row r="142" spans="1:15" x14ac:dyDescent="0.25">
      <c r="A142" t="s">
        <v>924</v>
      </c>
      <c r="B142" t="s">
        <v>925</v>
      </c>
      <c r="C142" s="10">
        <v>0</v>
      </c>
      <c r="D142" s="10">
        <v>0</v>
      </c>
      <c r="E142" s="10">
        <v>46376</v>
      </c>
      <c r="F142" s="10">
        <v>19497.5</v>
      </c>
      <c r="G142" s="3">
        <v>0</v>
      </c>
      <c r="H142" s="10">
        <f t="shared" si="18"/>
        <v>0</v>
      </c>
      <c r="J142" s="19">
        <v>0</v>
      </c>
      <c r="L142" s="26">
        <f t="shared" si="15"/>
        <v>13174.7</v>
      </c>
      <c r="M142" s="26">
        <f t="shared" si="16"/>
        <v>21957.833333333332</v>
      </c>
    </row>
    <row r="143" spans="1:15" x14ac:dyDescent="0.25">
      <c r="C143" s="3">
        <f>SUM(C116:C142)</f>
        <v>134119.11999999997</v>
      </c>
      <c r="D143" s="3">
        <f t="shared" ref="D143:M143" si="19">SUM(D116:D142)</f>
        <v>260673.13999999996</v>
      </c>
      <c r="E143" s="3">
        <f t="shared" si="19"/>
        <v>183668.22999999998</v>
      </c>
      <c r="F143" s="3">
        <f t="shared" si="19"/>
        <v>227880.53</v>
      </c>
      <c r="G143" s="3">
        <f t="shared" si="19"/>
        <v>179920.00000000003</v>
      </c>
      <c r="H143" s="3">
        <f t="shared" si="19"/>
        <v>251105.44192982456</v>
      </c>
      <c r="I143" s="3"/>
      <c r="J143" s="13">
        <f t="shared" si="19"/>
        <v>262425</v>
      </c>
      <c r="K143" s="3"/>
      <c r="L143" s="3">
        <f t="shared" si="19"/>
        <v>211489.29238596495</v>
      </c>
      <c r="M143" s="3">
        <f t="shared" si="19"/>
        <v>220884.73397660814</v>
      </c>
    </row>
    <row r="144" spans="1:15" x14ac:dyDescent="0.25">
      <c r="B144" t="s">
        <v>568</v>
      </c>
      <c r="G144" s="3"/>
      <c r="L144" s="2"/>
      <c r="M144" s="2"/>
    </row>
    <row r="145" spans="1:16" x14ac:dyDescent="0.25">
      <c r="A145" t="s">
        <v>412</v>
      </c>
      <c r="B145" t="s">
        <v>99</v>
      </c>
      <c r="C145" s="8">
        <f>35316.03+32659.78</f>
        <v>67975.81</v>
      </c>
      <c r="D145" s="8">
        <v>62663.31</v>
      </c>
      <c r="E145" s="3">
        <v>57350.81</v>
      </c>
      <c r="F145" s="3">
        <v>52038.31</v>
      </c>
      <c r="G145" s="3">
        <v>24691.03</v>
      </c>
      <c r="H145" s="3">
        <v>57350.81</v>
      </c>
      <c r="J145" s="12">
        <v>43963</v>
      </c>
      <c r="L145" s="25">
        <f t="shared" ref="L145" si="20">(F145+C145+D145+E145+H145)/5</f>
        <v>59475.81</v>
      </c>
      <c r="M145" s="25">
        <f>(E145+H145+F145)/3</f>
        <v>55579.976666666662</v>
      </c>
    </row>
    <row r="146" spans="1:16" x14ac:dyDescent="0.25">
      <c r="G146" s="3"/>
      <c r="L146" s="2"/>
      <c r="M146" s="2"/>
      <c r="P146" s="2"/>
    </row>
    <row r="147" spans="1:16" x14ac:dyDescent="0.25">
      <c r="B147" t="s">
        <v>121</v>
      </c>
      <c r="C147" s="3">
        <f t="shared" ref="C147:H147" si="21">C145+C143+C114+C75+C73</f>
        <v>888467.72</v>
      </c>
      <c r="D147" s="3">
        <f t="shared" si="21"/>
        <v>1077176.5399999998</v>
      </c>
      <c r="E147" s="3">
        <f t="shared" si="21"/>
        <v>1269525.1400000001</v>
      </c>
      <c r="F147" s="3">
        <f t="shared" si="21"/>
        <v>1494130.5599999998</v>
      </c>
      <c r="G147" s="3">
        <f t="shared" si="21"/>
        <v>680379.63000000012</v>
      </c>
      <c r="H147" s="3">
        <f t="shared" si="21"/>
        <v>1396025.7842105264</v>
      </c>
      <c r="I147" s="3"/>
      <c r="J147" s="13">
        <f>J145+J143+J114+J75+J73</f>
        <v>1290275</v>
      </c>
      <c r="K147" s="3"/>
      <c r="L147" s="30">
        <f>L145+L143+L114+L75+L73</f>
        <v>1224932.3488421054</v>
      </c>
      <c r="M147" s="30">
        <f>M145+M143+M114+M75+M73</f>
        <v>1386339.1614035089</v>
      </c>
    </row>
    <row r="148" spans="1:16" x14ac:dyDescent="0.25">
      <c r="G148" s="3"/>
      <c r="L148" s="2"/>
      <c r="M148" s="2"/>
    </row>
    <row r="149" spans="1:16" x14ac:dyDescent="0.25">
      <c r="B149" t="s">
        <v>122</v>
      </c>
      <c r="C149" s="3">
        <f t="shared" ref="C149:H149" si="22">C36-C147</f>
        <v>87257.35999999987</v>
      </c>
      <c r="D149" s="3">
        <f t="shared" si="22"/>
        <v>-9577.429999999702</v>
      </c>
      <c r="E149" s="3">
        <f t="shared" si="22"/>
        <v>-6216.8700000001118</v>
      </c>
      <c r="F149" s="3">
        <f t="shared" si="22"/>
        <v>-119837.14000000013</v>
      </c>
      <c r="G149" s="3">
        <f t="shared" si="22"/>
        <v>113938.29999999993</v>
      </c>
      <c r="H149" s="3">
        <f t="shared" si="22"/>
        <v>-233556.08421052643</v>
      </c>
      <c r="J149" s="12">
        <f>J36-J147</f>
        <v>-263525</v>
      </c>
      <c r="L149" s="25">
        <f>L36-L147</f>
        <v>-56253.232842105674</v>
      </c>
      <c r="M149" s="25">
        <f>(F149+G149+J149)/3</f>
        <v>-89807.946666666729</v>
      </c>
      <c r="O149" s="2"/>
    </row>
  </sheetData>
  <sortState xmlns:xlrd2="http://schemas.microsoft.com/office/spreadsheetml/2017/richdata2" ref="A9:B143">
    <sortCondition ref="A9:A143"/>
  </sortState>
  <phoneticPr fontId="3" type="noConversion"/>
  <pageMargins left="0.7" right="0.7" top="0.75" bottom="0.75" header="0.3" footer="0.3"/>
  <pageSetup scale="64" orientation="landscape" r:id="rId1"/>
  <rowBreaks count="2" manualBreakCount="2">
    <brk id="36" max="16383" man="1"/>
    <brk id="75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101 GF</vt:lpstr>
      <vt:lpstr>202 MJR</vt:lpstr>
      <vt:lpstr>203 LOCAL</vt:lpstr>
      <vt:lpstr>206 FIRE</vt:lpstr>
      <vt:lpstr>208 MARINA</vt:lpstr>
      <vt:lpstr>248 DDA</vt:lpstr>
      <vt:lpstr>590 SEWER</vt:lpstr>
      <vt:lpstr>591 WATER</vt:lpstr>
      <vt:lpstr>641 EQUIP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Dupont</dc:creator>
  <cp:lastModifiedBy>Willie Dupont</cp:lastModifiedBy>
  <cp:lastPrinted>2025-03-25T18:27:01Z</cp:lastPrinted>
  <dcterms:created xsi:type="dcterms:W3CDTF">2021-10-15T13:39:00Z</dcterms:created>
  <dcterms:modified xsi:type="dcterms:W3CDTF">2026-01-15T16:45:43Z</dcterms:modified>
</cp:coreProperties>
</file>